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7680" tabRatio="925" firstSheet="3" activeTab="9"/>
  </bookViews>
  <sheets>
    <sheet name="60 m" sheetId="1" r:id="rId1"/>
    <sheet name="100 m" sheetId="5" r:id="rId2"/>
    <sheet name="400 m" sheetId="6" r:id="rId3"/>
    <sheet name="800 m" sheetId="7" r:id="rId4"/>
    <sheet name="súlylökés" sheetId="14" r:id="rId5"/>
    <sheet name="Távolugrás" sheetId="8" r:id="rId6"/>
    <sheet name="Kislabda" sheetId="12" r:id="rId7"/>
    <sheet name="4x200 váltó" sheetId="11" r:id="rId8"/>
    <sheet name="4x400 váltó" sheetId="17" r:id="rId9"/>
    <sheet name="Atlétika összesítő" sheetId="9" r:id="rId10"/>
    <sheet name="Úszás 50m gyors" sheetId="18" r:id="rId11"/>
    <sheet name="Úszás 50m mell" sheetId="20" r:id="rId12"/>
    <sheet name="Úszás 50m hát" sheetId="21" r:id="rId13"/>
    <sheet name="4x50m úszás fiú I." sheetId="26" r:id="rId14"/>
    <sheet name="4x50m úszás lány I." sheetId="27" r:id="rId15"/>
    <sheet name="4x50m úszás fiú II." sheetId="23" r:id="rId16"/>
    <sheet name="4x50m úszás lány II." sheetId="24" r:id="rId17"/>
    <sheet name="Úszás összesítő" sheetId="25" r:id="rId18"/>
    <sheet name="Labdarúgás" sheetId="2" r:id="rId19"/>
    <sheet name="Sakk" sheetId="3" r:id="rId20"/>
    <sheet name="Röplabda I." sheetId="4" r:id="rId21"/>
    <sheet name="Röplabda II." sheetId="28" r:id="rId22"/>
    <sheet name="Csapatjáték összesítő" sheetId="10" r:id="rId23"/>
    <sheet name="Iskola összesítő" sheetId="16" r:id="rId24"/>
    <sheet name="Iskolák" sheetId="13" r:id="rId25"/>
  </sheets>
  <definedNames>
    <definedName name="_xlnm.Print_Titles" localSheetId="5">Távolugrás!$1:$2</definedName>
    <definedName name="_xlnm.Print_Area" localSheetId="8">'4x400 váltó'!$A$1:$G$12</definedName>
    <definedName name="_xlnm.Print_Area" localSheetId="13">'4x50m úszás fiú I.'!$A$1:$G$12</definedName>
    <definedName name="_xlnm.Print_Area" localSheetId="15">'4x50m úszás fiú II.'!$A$1:$G$12</definedName>
    <definedName name="_xlnm.Print_Area" localSheetId="14">'4x50m úszás lány I.'!$A$1:$G$12</definedName>
    <definedName name="_xlnm.Print_Area" localSheetId="16">'4x50m úszás lány II.'!$A$1:$G$12</definedName>
    <definedName name="_xlnm.Print_Area" localSheetId="9">'Atlétika összesítő'!$A$1:$M$12</definedName>
    <definedName name="_xlnm.Print_Area" localSheetId="5">Távolugrás!$A$1:$J$88</definedName>
  </definedNames>
  <calcPr calcId="145621"/>
</workbook>
</file>

<file path=xl/calcChain.xml><?xml version="1.0" encoding="utf-8"?>
<calcChain xmlns="http://schemas.openxmlformats.org/spreadsheetml/2006/main">
  <c r="E33" i="2" l="1"/>
  <c r="F5" i="3"/>
  <c r="F6" i="3"/>
  <c r="F7" i="3"/>
  <c r="F8" i="3"/>
  <c r="F9" i="3"/>
  <c r="F10" i="3"/>
  <c r="F4" i="3"/>
  <c r="F11" i="3"/>
  <c r="F5" i="28" l="1"/>
  <c r="G5" i="28" s="1"/>
  <c r="G6" i="28"/>
  <c r="G7" i="28"/>
  <c r="G8" i="28"/>
  <c r="G9" i="28"/>
  <c r="G10" i="28"/>
  <c r="G11" i="28"/>
  <c r="G4" i="28"/>
  <c r="F11" i="4"/>
  <c r="G11" i="4" s="1"/>
  <c r="F5" i="17" l="1"/>
  <c r="F6" i="17"/>
  <c r="F7" i="17"/>
  <c r="F8" i="17"/>
  <c r="F9" i="17"/>
  <c r="F10" i="17"/>
  <c r="F11" i="17"/>
  <c r="F4" i="17"/>
  <c r="F5" i="24" l="1"/>
  <c r="F6" i="24"/>
  <c r="F7" i="24"/>
  <c r="F8" i="24"/>
  <c r="F9" i="24"/>
  <c r="F10" i="24"/>
  <c r="F11" i="24"/>
  <c r="F4" i="24"/>
  <c r="F4" i="26"/>
  <c r="F5" i="26"/>
  <c r="F6" i="26"/>
  <c r="F7" i="26"/>
  <c r="F8" i="26"/>
  <c r="F9" i="26"/>
  <c r="F10" i="26"/>
  <c r="F12" i="28" l="1"/>
  <c r="G12" i="28" s="1"/>
  <c r="B11" i="28"/>
  <c r="L10" i="28"/>
  <c r="B10" i="28"/>
  <c r="L9" i="28"/>
  <c r="B9" i="28"/>
  <c r="L8" i="28"/>
  <c r="B8" i="28"/>
  <c r="L7" i="28"/>
  <c r="B7" i="28"/>
  <c r="L6" i="28"/>
  <c r="B6" i="28"/>
  <c r="L5" i="28"/>
  <c r="M4" i="28"/>
  <c r="F4" i="10" s="1"/>
  <c r="B5" i="28"/>
  <c r="L4" i="28"/>
  <c r="M3" i="28"/>
  <c r="F3" i="10" s="1"/>
  <c r="B4" i="28"/>
  <c r="M10" i="28" s="1"/>
  <c r="F10" i="10" s="1"/>
  <c r="L3" i="28"/>
  <c r="F12" i="27"/>
  <c r="G12" i="27" s="1"/>
  <c r="F11" i="27"/>
  <c r="G11" i="27" s="1"/>
  <c r="B11" i="27"/>
  <c r="L10" i="27"/>
  <c r="F10" i="27"/>
  <c r="G10" i="27" s="1"/>
  <c r="B10" i="27"/>
  <c r="L9" i="27"/>
  <c r="F9" i="27"/>
  <c r="G9" i="27" s="1"/>
  <c r="B9" i="27"/>
  <c r="L8" i="27"/>
  <c r="F8" i="27"/>
  <c r="G8" i="27" s="1"/>
  <c r="B8" i="27"/>
  <c r="L7" i="27"/>
  <c r="F7" i="27"/>
  <c r="G7" i="27" s="1"/>
  <c r="B7" i="27"/>
  <c r="L6" i="27"/>
  <c r="F6" i="27"/>
  <c r="G6" i="27" s="1"/>
  <c r="B6" i="27"/>
  <c r="L5" i="27"/>
  <c r="F5" i="27"/>
  <c r="G5" i="27" s="1"/>
  <c r="B5" i="27"/>
  <c r="L4" i="27"/>
  <c r="F4" i="27"/>
  <c r="G4" i="27" s="1"/>
  <c r="M3" i="27" s="1"/>
  <c r="G3" i="25" s="1"/>
  <c r="B4" i="27"/>
  <c r="L3" i="27"/>
  <c r="F12" i="26"/>
  <c r="G12" i="26" s="1"/>
  <c r="F11" i="26"/>
  <c r="G11" i="26" s="1"/>
  <c r="B11" i="26"/>
  <c r="L10" i="26"/>
  <c r="G10" i="26"/>
  <c r="B10" i="26"/>
  <c r="L9" i="26"/>
  <c r="G9" i="26"/>
  <c r="B9" i="26"/>
  <c r="L8" i="26"/>
  <c r="G8" i="26"/>
  <c r="B8" i="26"/>
  <c r="L7" i="26"/>
  <c r="G7" i="26"/>
  <c r="B7" i="26"/>
  <c r="L6" i="26"/>
  <c r="G6" i="26"/>
  <c r="B6" i="26"/>
  <c r="L5" i="26"/>
  <c r="G5" i="26"/>
  <c r="B5" i="26"/>
  <c r="L4" i="26"/>
  <c r="G4" i="26"/>
  <c r="B4" i="26"/>
  <c r="M10" i="26" s="1"/>
  <c r="F10" i="25" s="1"/>
  <c r="M3" i="26"/>
  <c r="F3" i="25" s="1"/>
  <c r="L3" i="26"/>
  <c r="B10" i="25"/>
  <c r="B9" i="25"/>
  <c r="B8" i="25"/>
  <c r="B7" i="25"/>
  <c r="B6" i="25"/>
  <c r="B5" i="25"/>
  <c r="B4" i="25"/>
  <c r="B3" i="25"/>
  <c r="F12" i="24"/>
  <c r="G12" i="24" s="1"/>
  <c r="G11" i="24"/>
  <c r="B11" i="24"/>
  <c r="L10" i="24"/>
  <c r="G10" i="24"/>
  <c r="B10" i="24"/>
  <c r="L9" i="24"/>
  <c r="G9" i="24"/>
  <c r="B9" i="24"/>
  <c r="L8" i="24"/>
  <c r="G8" i="24"/>
  <c r="B8" i="24"/>
  <c r="L7" i="24"/>
  <c r="G7" i="24"/>
  <c r="B7" i="24"/>
  <c r="L6" i="24"/>
  <c r="G6" i="24"/>
  <c r="B6" i="24"/>
  <c r="L5" i="24"/>
  <c r="G5" i="24"/>
  <c r="B5" i="24"/>
  <c r="M4" i="24"/>
  <c r="I4" i="25" s="1"/>
  <c r="L4" i="24"/>
  <c r="G4" i="24"/>
  <c r="B4" i="24"/>
  <c r="M10" i="24" s="1"/>
  <c r="I10" i="25" s="1"/>
  <c r="M3" i="24"/>
  <c r="I3" i="25" s="1"/>
  <c r="L3" i="24"/>
  <c r="F12" i="23"/>
  <c r="G12" i="23" s="1"/>
  <c r="F11" i="23"/>
  <c r="G11" i="23" s="1"/>
  <c r="B11" i="23"/>
  <c r="L10" i="23"/>
  <c r="F10" i="23"/>
  <c r="G10" i="23" s="1"/>
  <c r="B10" i="23"/>
  <c r="L9" i="23"/>
  <c r="F9" i="23"/>
  <c r="G9" i="23" s="1"/>
  <c r="B9" i="23"/>
  <c r="L8" i="23"/>
  <c r="F8" i="23"/>
  <c r="G8" i="23" s="1"/>
  <c r="B8" i="23"/>
  <c r="L7" i="23"/>
  <c r="F7" i="23"/>
  <c r="G7" i="23" s="1"/>
  <c r="B7" i="23"/>
  <c r="L6" i="23"/>
  <c r="F6" i="23"/>
  <c r="G6" i="23" s="1"/>
  <c r="B6" i="23"/>
  <c r="L5" i="23"/>
  <c r="F5" i="23"/>
  <c r="G5" i="23" s="1"/>
  <c r="M4" i="23" s="1"/>
  <c r="H4" i="25" s="1"/>
  <c r="B5" i="23"/>
  <c r="L4" i="23"/>
  <c r="F4" i="23"/>
  <c r="G4" i="23" s="1"/>
  <c r="M3" i="23" s="1"/>
  <c r="H3" i="25" s="1"/>
  <c r="B4" i="23"/>
  <c r="L3" i="23"/>
  <c r="F47" i="21"/>
  <c r="G47" i="21" s="1"/>
  <c r="B47" i="21"/>
  <c r="F46" i="21"/>
  <c r="G46" i="21" s="1"/>
  <c r="B46" i="21"/>
  <c r="F45" i="21"/>
  <c r="G45" i="21" s="1"/>
  <c r="B45" i="21"/>
  <c r="F44" i="21"/>
  <c r="G44" i="21" s="1"/>
  <c r="B44" i="21"/>
  <c r="F43" i="21"/>
  <c r="G43" i="21" s="1"/>
  <c r="B43" i="21"/>
  <c r="F42" i="21"/>
  <c r="G42" i="21" s="1"/>
  <c r="B42" i="21"/>
  <c r="F41" i="21"/>
  <c r="G41" i="21" s="1"/>
  <c r="B41" i="21"/>
  <c r="F40" i="21"/>
  <c r="G40" i="21" s="1"/>
  <c r="B40" i="21"/>
  <c r="F35" i="21"/>
  <c r="G35" i="21" s="1"/>
  <c r="B35" i="21"/>
  <c r="F34" i="21"/>
  <c r="G34" i="21" s="1"/>
  <c r="B34" i="21"/>
  <c r="F33" i="21"/>
  <c r="G33" i="21" s="1"/>
  <c r="B33" i="21"/>
  <c r="F32" i="21"/>
  <c r="G32" i="21" s="1"/>
  <c r="B32" i="21"/>
  <c r="F31" i="21"/>
  <c r="G31" i="21" s="1"/>
  <c r="B31" i="21"/>
  <c r="F30" i="21"/>
  <c r="G30" i="21" s="1"/>
  <c r="B30" i="21"/>
  <c r="F29" i="21"/>
  <c r="G29" i="21" s="1"/>
  <c r="B29" i="21"/>
  <c r="F28" i="21"/>
  <c r="G28" i="21" s="1"/>
  <c r="B28" i="21"/>
  <c r="F23" i="21"/>
  <c r="G23" i="21" s="1"/>
  <c r="B23" i="21"/>
  <c r="F22" i="21"/>
  <c r="G22" i="21" s="1"/>
  <c r="B22" i="21"/>
  <c r="F21" i="21"/>
  <c r="G21" i="21" s="1"/>
  <c r="B21" i="21"/>
  <c r="F20" i="21"/>
  <c r="G20" i="21" s="1"/>
  <c r="B20" i="21"/>
  <c r="F19" i="21"/>
  <c r="G19" i="21" s="1"/>
  <c r="B19" i="21"/>
  <c r="F18" i="21"/>
  <c r="G18" i="21" s="1"/>
  <c r="B18" i="21"/>
  <c r="F17" i="21"/>
  <c r="G17" i="21" s="1"/>
  <c r="B17" i="21"/>
  <c r="F16" i="21"/>
  <c r="G16" i="21" s="1"/>
  <c r="B16" i="21"/>
  <c r="N11" i="21"/>
  <c r="F11" i="21"/>
  <c r="G11" i="21" s="1"/>
  <c r="B11" i="21"/>
  <c r="L10" i="21"/>
  <c r="F10" i="21"/>
  <c r="G10" i="21" s="1"/>
  <c r="B10" i="21"/>
  <c r="L9" i="21"/>
  <c r="F9" i="21"/>
  <c r="G9" i="21" s="1"/>
  <c r="B9" i="21"/>
  <c r="L8" i="21"/>
  <c r="F8" i="21"/>
  <c r="G8" i="21" s="1"/>
  <c r="B8" i="21"/>
  <c r="L7" i="21"/>
  <c r="F7" i="21"/>
  <c r="G7" i="21" s="1"/>
  <c r="B7" i="21"/>
  <c r="L6" i="21"/>
  <c r="F6" i="21"/>
  <c r="G6" i="21" s="1"/>
  <c r="B6" i="21"/>
  <c r="L5" i="21"/>
  <c r="F5" i="21"/>
  <c r="G5" i="21" s="1"/>
  <c r="B5" i="21"/>
  <c r="L4" i="21"/>
  <c r="F4" i="21"/>
  <c r="G4" i="21" s="1"/>
  <c r="B4" i="21"/>
  <c r="L3" i="21"/>
  <c r="F47" i="20"/>
  <c r="G47" i="20" s="1"/>
  <c r="B47" i="20"/>
  <c r="F46" i="20"/>
  <c r="G46" i="20" s="1"/>
  <c r="B46" i="20"/>
  <c r="F45" i="20"/>
  <c r="G45" i="20" s="1"/>
  <c r="B45" i="20"/>
  <c r="F44" i="20"/>
  <c r="G44" i="20" s="1"/>
  <c r="B44" i="20"/>
  <c r="F43" i="20"/>
  <c r="G43" i="20" s="1"/>
  <c r="B43" i="20"/>
  <c r="F42" i="20"/>
  <c r="G42" i="20" s="1"/>
  <c r="B42" i="20"/>
  <c r="F41" i="20"/>
  <c r="G41" i="20" s="1"/>
  <c r="B41" i="20"/>
  <c r="F40" i="20"/>
  <c r="G40" i="20" s="1"/>
  <c r="B40" i="20"/>
  <c r="F35" i="20"/>
  <c r="G35" i="20" s="1"/>
  <c r="B35" i="20"/>
  <c r="F34" i="20"/>
  <c r="G34" i="20" s="1"/>
  <c r="B34" i="20"/>
  <c r="F33" i="20"/>
  <c r="G33" i="20" s="1"/>
  <c r="B33" i="20"/>
  <c r="F32" i="20"/>
  <c r="G32" i="20" s="1"/>
  <c r="B32" i="20"/>
  <c r="F31" i="20"/>
  <c r="G31" i="20" s="1"/>
  <c r="B31" i="20"/>
  <c r="F30" i="20"/>
  <c r="G30" i="20" s="1"/>
  <c r="B30" i="20"/>
  <c r="F29" i="20"/>
  <c r="G29" i="20" s="1"/>
  <c r="B29" i="20"/>
  <c r="F28" i="20"/>
  <c r="G28" i="20" s="1"/>
  <c r="B28" i="20"/>
  <c r="F23" i="20"/>
  <c r="G23" i="20" s="1"/>
  <c r="B23" i="20"/>
  <c r="F22" i="20"/>
  <c r="G22" i="20" s="1"/>
  <c r="B22" i="20"/>
  <c r="F21" i="20"/>
  <c r="G21" i="20" s="1"/>
  <c r="B21" i="20"/>
  <c r="F20" i="20"/>
  <c r="G20" i="20" s="1"/>
  <c r="B20" i="20"/>
  <c r="F19" i="20"/>
  <c r="G19" i="20" s="1"/>
  <c r="B19" i="20"/>
  <c r="F18" i="20"/>
  <c r="G18" i="20" s="1"/>
  <c r="B18" i="20"/>
  <c r="F17" i="20"/>
  <c r="G17" i="20" s="1"/>
  <c r="B17" i="20"/>
  <c r="F16" i="20"/>
  <c r="G16" i="20" s="1"/>
  <c r="B16" i="20"/>
  <c r="N11" i="20"/>
  <c r="F11" i="20"/>
  <c r="G11" i="20" s="1"/>
  <c r="B11" i="20"/>
  <c r="L10" i="20"/>
  <c r="F10" i="20"/>
  <c r="G10" i="20" s="1"/>
  <c r="B10" i="20"/>
  <c r="L9" i="20"/>
  <c r="F9" i="20"/>
  <c r="G9" i="20" s="1"/>
  <c r="B9" i="20"/>
  <c r="L8" i="20"/>
  <c r="F8" i="20"/>
  <c r="G8" i="20" s="1"/>
  <c r="B8" i="20"/>
  <c r="L7" i="20"/>
  <c r="F7" i="20"/>
  <c r="G7" i="20" s="1"/>
  <c r="B7" i="20"/>
  <c r="L6" i="20"/>
  <c r="F6" i="20"/>
  <c r="G6" i="20" s="1"/>
  <c r="B6" i="20"/>
  <c r="L5" i="20"/>
  <c r="F5" i="20"/>
  <c r="G5" i="20" s="1"/>
  <c r="B5" i="20"/>
  <c r="L4" i="20"/>
  <c r="F4" i="20"/>
  <c r="G4" i="20" s="1"/>
  <c r="B4" i="20"/>
  <c r="L3" i="20"/>
  <c r="F47" i="18"/>
  <c r="G47" i="18" s="1"/>
  <c r="B47" i="18"/>
  <c r="F46" i="18"/>
  <c r="G46" i="18" s="1"/>
  <c r="B46" i="18"/>
  <c r="F45" i="18"/>
  <c r="G45" i="18" s="1"/>
  <c r="B45" i="18"/>
  <c r="F44" i="18"/>
  <c r="G44" i="18" s="1"/>
  <c r="B44" i="18"/>
  <c r="F43" i="18"/>
  <c r="G43" i="18" s="1"/>
  <c r="B43" i="18"/>
  <c r="F42" i="18"/>
  <c r="G42" i="18" s="1"/>
  <c r="B42" i="18"/>
  <c r="F41" i="18"/>
  <c r="G41" i="18" s="1"/>
  <c r="B41" i="18"/>
  <c r="F40" i="18"/>
  <c r="G40" i="18" s="1"/>
  <c r="B40" i="18"/>
  <c r="F35" i="18"/>
  <c r="G35" i="18" s="1"/>
  <c r="B35" i="18"/>
  <c r="F34" i="18"/>
  <c r="G34" i="18" s="1"/>
  <c r="B34" i="18"/>
  <c r="F33" i="18"/>
  <c r="G33" i="18" s="1"/>
  <c r="B33" i="18"/>
  <c r="F32" i="18"/>
  <c r="G32" i="18" s="1"/>
  <c r="B32" i="18"/>
  <c r="F31" i="18"/>
  <c r="G31" i="18" s="1"/>
  <c r="B31" i="18"/>
  <c r="F30" i="18"/>
  <c r="G30" i="18" s="1"/>
  <c r="B30" i="18"/>
  <c r="F29" i="18"/>
  <c r="G29" i="18" s="1"/>
  <c r="B29" i="18"/>
  <c r="F28" i="18"/>
  <c r="G28" i="18" s="1"/>
  <c r="B28" i="18"/>
  <c r="F23" i="18"/>
  <c r="G23" i="18" s="1"/>
  <c r="B23" i="18"/>
  <c r="F22" i="18"/>
  <c r="G22" i="18" s="1"/>
  <c r="B22" i="18"/>
  <c r="F21" i="18"/>
  <c r="G21" i="18" s="1"/>
  <c r="B21" i="18"/>
  <c r="F20" i="18"/>
  <c r="G20" i="18" s="1"/>
  <c r="B20" i="18"/>
  <c r="F19" i="18"/>
  <c r="G19" i="18" s="1"/>
  <c r="B19" i="18"/>
  <c r="F18" i="18"/>
  <c r="G18" i="18" s="1"/>
  <c r="B18" i="18"/>
  <c r="F17" i="18"/>
  <c r="G17" i="18" s="1"/>
  <c r="B17" i="18"/>
  <c r="F16" i="18"/>
  <c r="G16" i="18" s="1"/>
  <c r="B16" i="18"/>
  <c r="N11" i="18"/>
  <c r="F11" i="18"/>
  <c r="G11" i="18" s="1"/>
  <c r="B11" i="18"/>
  <c r="L10" i="18"/>
  <c r="F10" i="18"/>
  <c r="G10" i="18" s="1"/>
  <c r="B10" i="18"/>
  <c r="L9" i="18"/>
  <c r="F9" i="18"/>
  <c r="G9" i="18" s="1"/>
  <c r="B9" i="18"/>
  <c r="L8" i="18"/>
  <c r="F8" i="18"/>
  <c r="G8" i="18" s="1"/>
  <c r="B8" i="18"/>
  <c r="L7" i="18"/>
  <c r="F7" i="18"/>
  <c r="G7" i="18" s="1"/>
  <c r="B7" i="18"/>
  <c r="L6" i="18"/>
  <c r="F6" i="18"/>
  <c r="G6" i="18" s="1"/>
  <c r="B6" i="18"/>
  <c r="L5" i="18"/>
  <c r="F5" i="18"/>
  <c r="G5" i="18" s="1"/>
  <c r="B5" i="18"/>
  <c r="L4" i="18"/>
  <c r="F4" i="18"/>
  <c r="G4" i="18" s="1"/>
  <c r="B4" i="18"/>
  <c r="L3" i="18"/>
  <c r="M4" i="21" l="1"/>
  <c r="E4" i="25" s="1"/>
  <c r="M3" i="20"/>
  <c r="D3" i="25" s="1"/>
  <c r="M9" i="20"/>
  <c r="D9" i="25" s="1"/>
  <c r="M4" i="20"/>
  <c r="D4" i="25" s="1"/>
  <c r="M9" i="21"/>
  <c r="E9" i="25" s="1"/>
  <c r="M3" i="21"/>
  <c r="E3" i="25" s="1"/>
  <c r="M10" i="23"/>
  <c r="H10" i="25" s="1"/>
  <c r="M10" i="27"/>
  <c r="G10" i="25" s="1"/>
  <c r="M5" i="28"/>
  <c r="F5" i="10" s="1"/>
  <c r="M6" i="28"/>
  <c r="F6" i="10" s="1"/>
  <c r="M7" i="28"/>
  <c r="F7" i="10" s="1"/>
  <c r="M8" i="28"/>
  <c r="F8" i="10" s="1"/>
  <c r="M9" i="28"/>
  <c r="M4" i="27"/>
  <c r="G4" i="25" s="1"/>
  <c r="M5" i="27"/>
  <c r="G5" i="25" s="1"/>
  <c r="M6" i="27"/>
  <c r="G6" i="25" s="1"/>
  <c r="M7" i="27"/>
  <c r="G7" i="25" s="1"/>
  <c r="M8" i="27"/>
  <c r="M9" i="27"/>
  <c r="G9" i="25" s="1"/>
  <c r="M5" i="26"/>
  <c r="F5" i="25" s="1"/>
  <c r="M4" i="26"/>
  <c r="F4" i="25" s="1"/>
  <c r="M6" i="26"/>
  <c r="F6" i="25" s="1"/>
  <c r="M7" i="26"/>
  <c r="F7" i="25" s="1"/>
  <c r="M8" i="26"/>
  <c r="F8" i="25" s="1"/>
  <c r="M9" i="26"/>
  <c r="M3" i="18"/>
  <c r="C3" i="25" s="1"/>
  <c r="M9" i="18"/>
  <c r="C9" i="25" s="1"/>
  <c r="M4" i="18"/>
  <c r="C4" i="25" s="1"/>
  <c r="M8" i="24"/>
  <c r="I8" i="25" s="1"/>
  <c r="M5" i="24"/>
  <c r="I5" i="25" s="1"/>
  <c r="M6" i="24"/>
  <c r="I6" i="25" s="1"/>
  <c r="M7" i="24"/>
  <c r="I7" i="25" s="1"/>
  <c r="M9" i="24"/>
  <c r="M8" i="23"/>
  <c r="H8" i="25" s="1"/>
  <c r="M5" i="23"/>
  <c r="H5" i="25" s="1"/>
  <c r="M6" i="23"/>
  <c r="H6" i="25" s="1"/>
  <c r="M7" i="23"/>
  <c r="H7" i="25" s="1"/>
  <c r="M9" i="23"/>
  <c r="H9" i="25" s="1"/>
  <c r="M6" i="21"/>
  <c r="E6" i="25" s="1"/>
  <c r="M7" i="21"/>
  <c r="E7" i="25" s="1"/>
  <c r="M10" i="21"/>
  <c r="E10" i="25" s="1"/>
  <c r="M5" i="21"/>
  <c r="M8" i="21"/>
  <c r="M5" i="20"/>
  <c r="D5" i="25" s="1"/>
  <c r="M8" i="20"/>
  <c r="D8" i="25" s="1"/>
  <c r="M10" i="20"/>
  <c r="D10" i="25" s="1"/>
  <c r="M6" i="20"/>
  <c r="D6" i="25" s="1"/>
  <c r="M7" i="20"/>
  <c r="M6" i="18"/>
  <c r="C6" i="25" s="1"/>
  <c r="J6" i="25" s="1"/>
  <c r="M8" i="18"/>
  <c r="C8" i="25" s="1"/>
  <c r="M10" i="18"/>
  <c r="C10" i="25" s="1"/>
  <c r="M5" i="18"/>
  <c r="M7" i="18"/>
  <c r="E14" i="2"/>
  <c r="E15" i="2"/>
  <c r="E16" i="2"/>
  <c r="E17" i="2"/>
  <c r="E18" i="2"/>
  <c r="E19" i="2"/>
  <c r="E20" i="2"/>
  <c r="E13" i="2"/>
  <c r="E5" i="2"/>
  <c r="E6" i="2"/>
  <c r="E7" i="2"/>
  <c r="E8" i="2"/>
  <c r="E9" i="2"/>
  <c r="E10" i="2"/>
  <c r="E4" i="2"/>
  <c r="G5" i="3"/>
  <c r="G6" i="3"/>
  <c r="G7" i="3"/>
  <c r="G8" i="3"/>
  <c r="G9" i="3"/>
  <c r="G10" i="3"/>
  <c r="G11" i="3"/>
  <c r="G4" i="3"/>
  <c r="J4" i="25" l="1"/>
  <c r="J10" i="25"/>
  <c r="J3" i="25"/>
  <c r="E10" i="16" s="1"/>
  <c r="N9" i="24"/>
  <c r="I9" i="25"/>
  <c r="J9" i="25" s="1"/>
  <c r="N7" i="20"/>
  <c r="D7" i="25"/>
  <c r="N8" i="21"/>
  <c r="E8" i="25"/>
  <c r="N4" i="21"/>
  <c r="E5" i="25"/>
  <c r="N9" i="23"/>
  <c r="N4" i="23"/>
  <c r="N8" i="27"/>
  <c r="G8" i="25"/>
  <c r="E9" i="16"/>
  <c r="N9" i="26"/>
  <c r="F9" i="25"/>
  <c r="N9" i="28"/>
  <c r="F9" i="10"/>
  <c r="N7" i="28"/>
  <c r="N5" i="28"/>
  <c r="N4" i="28"/>
  <c r="N8" i="28"/>
  <c r="N6" i="28"/>
  <c r="N3" i="28"/>
  <c r="N10" i="28"/>
  <c r="N6" i="27"/>
  <c r="N4" i="27"/>
  <c r="N10" i="27"/>
  <c r="N9" i="27"/>
  <c r="N7" i="27"/>
  <c r="N5" i="27"/>
  <c r="N3" i="27"/>
  <c r="N7" i="26"/>
  <c r="N4" i="26"/>
  <c r="N10" i="26"/>
  <c r="N8" i="26"/>
  <c r="N6" i="26"/>
  <c r="N5" i="26"/>
  <c r="N3" i="26"/>
  <c r="N7" i="18"/>
  <c r="C7" i="25"/>
  <c r="N9" i="18"/>
  <c r="C5" i="25"/>
  <c r="J5" i="25" s="1"/>
  <c r="N6" i="24"/>
  <c r="N8" i="24"/>
  <c r="N4" i="24"/>
  <c r="N7" i="24"/>
  <c r="N5" i="24"/>
  <c r="N3" i="24"/>
  <c r="N10" i="24"/>
  <c r="N6" i="23"/>
  <c r="N8" i="23"/>
  <c r="N7" i="23"/>
  <c r="N5" i="23"/>
  <c r="N3" i="23"/>
  <c r="N10" i="23"/>
  <c r="N10" i="21"/>
  <c r="N6" i="21"/>
  <c r="N5" i="21"/>
  <c r="N7" i="21"/>
  <c r="N3" i="21"/>
  <c r="N9" i="21"/>
  <c r="N10" i="20"/>
  <c r="N5" i="20"/>
  <c r="N3" i="20"/>
  <c r="N6" i="20"/>
  <c r="N8" i="20"/>
  <c r="N4" i="20"/>
  <c r="N9" i="20"/>
  <c r="N10" i="18"/>
  <c r="N6" i="18"/>
  <c r="N5" i="18"/>
  <c r="N8" i="18"/>
  <c r="N3" i="18"/>
  <c r="N4" i="18"/>
  <c r="F12" i="17"/>
  <c r="G12" i="17" s="1"/>
  <c r="G11" i="17"/>
  <c r="B11" i="17"/>
  <c r="L10" i="17"/>
  <c r="G10" i="17"/>
  <c r="B10" i="17"/>
  <c r="L9" i="17"/>
  <c r="G9" i="17"/>
  <c r="B9" i="17"/>
  <c r="L8" i="17"/>
  <c r="G8" i="17"/>
  <c r="B8" i="17"/>
  <c r="L7" i="17"/>
  <c r="G7" i="17"/>
  <c r="B7" i="17"/>
  <c r="L6" i="17"/>
  <c r="G6" i="17"/>
  <c r="B6" i="17"/>
  <c r="L5" i="17"/>
  <c r="G5" i="17"/>
  <c r="B5" i="17"/>
  <c r="L4" i="17"/>
  <c r="G4" i="17"/>
  <c r="M3" i="17" s="1"/>
  <c r="H3" i="9" s="1"/>
  <c r="B4" i="17"/>
  <c r="M10" i="17" s="1"/>
  <c r="H10" i="9" s="1"/>
  <c r="L3" i="17"/>
  <c r="J7" i="25" l="1"/>
  <c r="J8" i="25"/>
  <c r="M5" i="17"/>
  <c r="H5" i="9" s="1"/>
  <c r="M7" i="17"/>
  <c r="H7" i="9" s="1"/>
  <c r="M9" i="17"/>
  <c r="H9" i="9" s="1"/>
  <c r="M4" i="17"/>
  <c r="H4" i="9" s="1"/>
  <c r="M6" i="17"/>
  <c r="H6" i="9" s="1"/>
  <c r="M8" i="17"/>
  <c r="F12" i="4"/>
  <c r="G12" i="4" s="1"/>
  <c r="F4" i="4"/>
  <c r="G4" i="4" s="1"/>
  <c r="N8" i="17" l="1"/>
  <c r="H8" i="9"/>
  <c r="N4" i="17"/>
  <c r="N7" i="17"/>
  <c r="N10" i="17"/>
  <c r="N6" i="17"/>
  <c r="N9" i="17"/>
  <c r="N5" i="17"/>
  <c r="N3" i="17"/>
  <c r="H5" i="8"/>
  <c r="H6" i="8"/>
  <c r="H7" i="8"/>
  <c r="H8" i="8"/>
  <c r="H9" i="8"/>
  <c r="H10" i="8"/>
  <c r="H11" i="8"/>
  <c r="H15" i="8"/>
  <c r="H16" i="8"/>
  <c r="H17" i="8"/>
  <c r="H18" i="8"/>
  <c r="H19" i="8"/>
  <c r="H20" i="8"/>
  <c r="H21" i="8"/>
  <c r="H22" i="8"/>
  <c r="H26" i="8"/>
  <c r="H27" i="8"/>
  <c r="H28" i="8"/>
  <c r="H29" i="8"/>
  <c r="H30" i="8"/>
  <c r="H31" i="8"/>
  <c r="H32" i="8"/>
  <c r="H33" i="8"/>
  <c r="H37" i="8"/>
  <c r="H38" i="8"/>
  <c r="H39" i="8"/>
  <c r="H40" i="8"/>
  <c r="H41" i="8"/>
  <c r="H42" i="8"/>
  <c r="H43" i="8"/>
  <c r="H44" i="8"/>
  <c r="H48" i="8"/>
  <c r="H49" i="8"/>
  <c r="H50" i="8"/>
  <c r="H51" i="8"/>
  <c r="H52" i="8"/>
  <c r="H53" i="8"/>
  <c r="H54" i="8"/>
  <c r="H55" i="8"/>
  <c r="H59" i="8"/>
  <c r="H60" i="8"/>
  <c r="H61" i="8"/>
  <c r="H62" i="8"/>
  <c r="H63" i="8"/>
  <c r="H64" i="8"/>
  <c r="H65" i="8"/>
  <c r="H66" i="8"/>
  <c r="H70" i="8"/>
  <c r="H71" i="8"/>
  <c r="H72" i="8"/>
  <c r="H73" i="8"/>
  <c r="H74" i="8"/>
  <c r="H75" i="8"/>
  <c r="H76" i="8"/>
  <c r="H77" i="8"/>
  <c r="H81" i="8"/>
  <c r="H82" i="8"/>
  <c r="H83" i="8"/>
  <c r="H84" i="8"/>
  <c r="H85" i="8"/>
  <c r="H86" i="8"/>
  <c r="H87" i="8"/>
  <c r="H88" i="8"/>
  <c r="H4" i="8"/>
  <c r="H5" i="12"/>
  <c r="H6" i="12"/>
  <c r="H7" i="12"/>
  <c r="H8" i="12"/>
  <c r="H9" i="12"/>
  <c r="H10" i="12"/>
  <c r="H11" i="12"/>
  <c r="H15" i="12"/>
  <c r="H16" i="12"/>
  <c r="H17" i="12"/>
  <c r="H18" i="12"/>
  <c r="H19" i="12"/>
  <c r="H20" i="12"/>
  <c r="H21" i="12"/>
  <c r="H22" i="12"/>
  <c r="H26" i="12"/>
  <c r="H27" i="12"/>
  <c r="H28" i="12"/>
  <c r="H29" i="12"/>
  <c r="H30" i="12"/>
  <c r="H31" i="12"/>
  <c r="H32" i="12"/>
  <c r="H33" i="12"/>
  <c r="H37" i="12"/>
  <c r="H38" i="12"/>
  <c r="H39" i="12"/>
  <c r="H40" i="12"/>
  <c r="H41" i="12"/>
  <c r="H42" i="12"/>
  <c r="H43" i="12"/>
  <c r="H44" i="12"/>
  <c r="H4" i="12"/>
  <c r="H4" i="14"/>
  <c r="E12" i="2" l="1"/>
  <c r="B4" i="10"/>
  <c r="B5" i="10"/>
  <c r="B6" i="10"/>
  <c r="B7" i="10"/>
  <c r="B8" i="10"/>
  <c r="B9" i="10"/>
  <c r="B10" i="10"/>
  <c r="B3" i="10"/>
  <c r="F5" i="4"/>
  <c r="G5" i="4" s="1"/>
  <c r="G6" i="4"/>
  <c r="G7" i="4"/>
  <c r="G8" i="4"/>
  <c r="G9" i="4"/>
  <c r="G10" i="4"/>
  <c r="B9" i="16" l="1"/>
  <c r="B7" i="16"/>
  <c r="B8" i="16"/>
  <c r="B3" i="16"/>
  <c r="B5" i="16"/>
  <c r="B4" i="16"/>
  <c r="B6" i="16"/>
  <c r="B10" i="16"/>
  <c r="L10" i="4"/>
  <c r="L9" i="4"/>
  <c r="L8" i="4"/>
  <c r="L7" i="4"/>
  <c r="L6" i="4"/>
  <c r="L5" i="4"/>
  <c r="L4" i="4"/>
  <c r="L3" i="4"/>
  <c r="L10" i="3"/>
  <c r="L9" i="3"/>
  <c r="L8" i="3"/>
  <c r="L7" i="3"/>
  <c r="L6" i="3"/>
  <c r="L5" i="3"/>
  <c r="L4" i="3"/>
  <c r="L3" i="3"/>
  <c r="B11" i="4"/>
  <c r="B10" i="4"/>
  <c r="B9" i="4"/>
  <c r="B8" i="4"/>
  <c r="B7" i="4"/>
  <c r="B6" i="4"/>
  <c r="B5" i="4"/>
  <c r="M3" i="4"/>
  <c r="E3" i="10" s="1"/>
  <c r="B4" i="4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C14" i="3" s="1"/>
  <c r="B13" i="3"/>
  <c r="C13" i="3" s="1"/>
  <c r="B12" i="3"/>
  <c r="C12" i="3" s="1"/>
  <c r="B11" i="3"/>
  <c r="B10" i="3"/>
  <c r="B9" i="3"/>
  <c r="B8" i="3"/>
  <c r="M6" i="3"/>
  <c r="D6" i="10" s="1"/>
  <c r="B7" i="3"/>
  <c r="B6" i="3"/>
  <c r="B5" i="3"/>
  <c r="B4" i="3"/>
  <c r="G3" i="3"/>
  <c r="M9" i="3" l="1"/>
  <c r="D9" i="10" s="1"/>
  <c r="M8" i="3"/>
  <c r="D8" i="10" s="1"/>
  <c r="M7" i="3"/>
  <c r="D7" i="10" s="1"/>
  <c r="M4" i="3"/>
  <c r="D4" i="10" s="1"/>
  <c r="M10" i="3"/>
  <c r="M3" i="3"/>
  <c r="D3" i="10" s="1"/>
  <c r="M5" i="3"/>
  <c r="D5" i="10" s="1"/>
  <c r="M5" i="4"/>
  <c r="E5" i="10" s="1"/>
  <c r="M9" i="4"/>
  <c r="E9" i="10" s="1"/>
  <c r="M7" i="4"/>
  <c r="E7" i="10" s="1"/>
  <c r="M4" i="4"/>
  <c r="E4" i="10" s="1"/>
  <c r="M10" i="4"/>
  <c r="E10" i="10" s="1"/>
  <c r="M6" i="4"/>
  <c r="E6" i="10" s="1"/>
  <c r="M8" i="4"/>
  <c r="E8" i="10" s="1"/>
  <c r="H44" i="14"/>
  <c r="H43" i="14"/>
  <c r="H42" i="14"/>
  <c r="H41" i="14"/>
  <c r="H40" i="14"/>
  <c r="H39" i="14"/>
  <c r="H38" i="14"/>
  <c r="H37" i="14"/>
  <c r="H33" i="14"/>
  <c r="H32" i="14"/>
  <c r="H31" i="14"/>
  <c r="H30" i="14"/>
  <c r="H29" i="14"/>
  <c r="H28" i="14"/>
  <c r="H27" i="14"/>
  <c r="H26" i="14"/>
  <c r="H22" i="14"/>
  <c r="H21" i="14"/>
  <c r="H20" i="14"/>
  <c r="H19" i="14"/>
  <c r="H18" i="14"/>
  <c r="H17" i="14"/>
  <c r="H16" i="14"/>
  <c r="H15" i="14"/>
  <c r="H11" i="14"/>
  <c r="H9" i="14"/>
  <c r="H8" i="14"/>
  <c r="H7" i="14"/>
  <c r="H6" i="14"/>
  <c r="H5" i="14"/>
  <c r="I20" i="12"/>
  <c r="J20" i="12" s="1"/>
  <c r="I19" i="12"/>
  <c r="J19" i="12" s="1"/>
  <c r="I21" i="8"/>
  <c r="I31" i="8"/>
  <c r="I33" i="8"/>
  <c r="J33" i="8" s="1"/>
  <c r="I43" i="8"/>
  <c r="I49" i="8"/>
  <c r="I77" i="8"/>
  <c r="J77" i="8" s="1"/>
  <c r="F26" i="5"/>
  <c r="F27" i="5"/>
  <c r="F28" i="5"/>
  <c r="F29" i="5"/>
  <c r="F30" i="5"/>
  <c r="F31" i="5"/>
  <c r="F32" i="5"/>
  <c r="F33" i="5"/>
  <c r="F37" i="5"/>
  <c r="F38" i="5"/>
  <c r="F39" i="5"/>
  <c r="F40" i="5"/>
  <c r="F41" i="5"/>
  <c r="F42" i="5"/>
  <c r="F43" i="5"/>
  <c r="F44" i="5"/>
  <c r="N7" i="3" l="1"/>
  <c r="N8" i="3"/>
  <c r="N10" i="3"/>
  <c r="D10" i="10"/>
  <c r="N6" i="3"/>
  <c r="I43" i="14"/>
  <c r="J43" i="14" s="1"/>
  <c r="I44" i="14"/>
  <c r="J44" i="14" s="1"/>
  <c r="I37" i="14"/>
  <c r="J37" i="14" s="1"/>
  <c r="I41" i="14"/>
  <c r="J41" i="14" s="1"/>
  <c r="I42" i="14"/>
  <c r="J42" i="14" s="1"/>
  <c r="I39" i="14"/>
  <c r="J39" i="14" s="1"/>
  <c r="I40" i="14"/>
  <c r="J40" i="14" s="1"/>
  <c r="I38" i="14"/>
  <c r="J38" i="14" s="1"/>
  <c r="I27" i="14"/>
  <c r="J27" i="14" s="1"/>
  <c r="I29" i="14"/>
  <c r="J29" i="14" s="1"/>
  <c r="I33" i="14"/>
  <c r="J33" i="14" s="1"/>
  <c r="I31" i="14"/>
  <c r="J31" i="14" s="1"/>
  <c r="I30" i="14"/>
  <c r="J30" i="14" s="1"/>
  <c r="I32" i="14"/>
  <c r="J32" i="14" s="1"/>
  <c r="I28" i="14"/>
  <c r="J28" i="14" s="1"/>
  <c r="I26" i="14"/>
  <c r="J26" i="14" s="1"/>
  <c r="I22" i="14"/>
  <c r="J22" i="14" s="1"/>
  <c r="I21" i="14"/>
  <c r="J21" i="14" s="1"/>
  <c r="I15" i="14"/>
  <c r="J15" i="14" s="1"/>
  <c r="I19" i="14"/>
  <c r="J19" i="14" s="1"/>
  <c r="I20" i="14"/>
  <c r="J20" i="14" s="1"/>
  <c r="I16" i="14"/>
  <c r="J16" i="14" s="1"/>
  <c r="I17" i="14"/>
  <c r="J17" i="14" s="1"/>
  <c r="I18" i="14"/>
  <c r="J18" i="14" s="1"/>
  <c r="I11" i="14"/>
  <c r="J11" i="14" s="1"/>
  <c r="I9" i="14"/>
  <c r="J9" i="14" s="1"/>
  <c r="I10" i="14"/>
  <c r="J10" i="14" s="1"/>
  <c r="I7" i="14"/>
  <c r="J7" i="14" s="1"/>
  <c r="I8" i="14"/>
  <c r="J8" i="14" s="1"/>
  <c r="I4" i="14"/>
  <c r="J4" i="14" s="1"/>
  <c r="I5" i="14"/>
  <c r="J5" i="14" s="1"/>
  <c r="I6" i="14"/>
  <c r="J6" i="14" s="1"/>
  <c r="I39" i="12"/>
  <c r="J39" i="12" s="1"/>
  <c r="I43" i="12"/>
  <c r="J43" i="12" s="1"/>
  <c r="I44" i="12"/>
  <c r="J44" i="12" s="1"/>
  <c r="I38" i="12"/>
  <c r="J38" i="12" s="1"/>
  <c r="I42" i="12"/>
  <c r="J42" i="12" s="1"/>
  <c r="I40" i="12"/>
  <c r="J40" i="12" s="1"/>
  <c r="I37" i="12"/>
  <c r="J37" i="12" s="1"/>
  <c r="I41" i="12"/>
  <c r="J41" i="12" s="1"/>
  <c r="I29" i="12"/>
  <c r="J29" i="12" s="1"/>
  <c r="I33" i="12"/>
  <c r="J33" i="12" s="1"/>
  <c r="I32" i="12"/>
  <c r="J32" i="12" s="1"/>
  <c r="I31" i="12"/>
  <c r="J31" i="12" s="1"/>
  <c r="I30" i="12"/>
  <c r="J30" i="12" s="1"/>
  <c r="I28" i="12"/>
  <c r="J28" i="12" s="1"/>
  <c r="I26" i="12"/>
  <c r="J26" i="12" s="1"/>
  <c r="I27" i="12"/>
  <c r="J27" i="12" s="1"/>
  <c r="I17" i="12"/>
  <c r="J17" i="12" s="1"/>
  <c r="I22" i="12"/>
  <c r="J22" i="12" s="1"/>
  <c r="I21" i="12"/>
  <c r="J21" i="12" s="1"/>
  <c r="I18" i="12"/>
  <c r="J18" i="12" s="1"/>
  <c r="I16" i="12"/>
  <c r="J16" i="12" s="1"/>
  <c r="I7" i="12"/>
  <c r="J7" i="12" s="1"/>
  <c r="I11" i="12"/>
  <c r="J11" i="12" s="1"/>
  <c r="I8" i="12"/>
  <c r="J8" i="12" s="1"/>
  <c r="I9" i="12"/>
  <c r="J9" i="12" s="1"/>
  <c r="I10" i="12"/>
  <c r="J10" i="12" s="1"/>
  <c r="I5" i="12"/>
  <c r="J5" i="12" s="1"/>
  <c r="I6" i="12"/>
  <c r="J6" i="12" s="1"/>
  <c r="I4" i="12"/>
  <c r="J4" i="12" s="1"/>
  <c r="I87" i="8"/>
  <c r="J87" i="8" s="1"/>
  <c r="I86" i="8"/>
  <c r="I85" i="8"/>
  <c r="J85" i="8" s="1"/>
  <c r="I83" i="8"/>
  <c r="J83" i="8" s="1"/>
  <c r="I82" i="8"/>
  <c r="J82" i="8" s="1"/>
  <c r="I81" i="8"/>
  <c r="J81" i="8" s="1"/>
  <c r="I76" i="8"/>
  <c r="J76" i="8" s="1"/>
  <c r="I75" i="8"/>
  <c r="J75" i="8" s="1"/>
  <c r="I72" i="8"/>
  <c r="J72" i="8" s="1"/>
  <c r="I71" i="8"/>
  <c r="J71" i="8" s="1"/>
  <c r="I70" i="8"/>
  <c r="J70" i="8" s="1"/>
  <c r="I65" i="8"/>
  <c r="J65" i="8" s="1"/>
  <c r="I64" i="8"/>
  <c r="J64" i="8" s="1"/>
  <c r="I61" i="8"/>
  <c r="J61" i="8" s="1"/>
  <c r="I60" i="8"/>
  <c r="J60" i="8" s="1"/>
  <c r="I59" i="8"/>
  <c r="J59" i="8" s="1"/>
  <c r="I54" i="8"/>
  <c r="J54" i="8" s="1"/>
  <c r="I53" i="8"/>
  <c r="J53" i="8" s="1"/>
  <c r="I52" i="8"/>
  <c r="J52" i="8" s="1"/>
  <c r="I50" i="8"/>
  <c r="J50" i="8" s="1"/>
  <c r="I48" i="8"/>
  <c r="J48" i="8" s="1"/>
  <c r="I42" i="8"/>
  <c r="J42" i="8" s="1"/>
  <c r="I41" i="8"/>
  <c r="J41" i="8" s="1"/>
  <c r="I39" i="8"/>
  <c r="J39" i="8" s="1"/>
  <c r="I38" i="8"/>
  <c r="J38" i="8" s="1"/>
  <c r="I37" i="8"/>
  <c r="J37" i="8" s="1"/>
  <c r="I32" i="8"/>
  <c r="J32" i="8" s="1"/>
  <c r="I28" i="8"/>
  <c r="J28" i="8" s="1"/>
  <c r="I27" i="8"/>
  <c r="J27" i="8" s="1"/>
  <c r="I26" i="8"/>
  <c r="J26" i="8" s="1"/>
  <c r="I20" i="8"/>
  <c r="J20" i="8" s="1"/>
  <c r="I17" i="8"/>
  <c r="J17" i="8" s="1"/>
  <c r="I16" i="8"/>
  <c r="J16" i="8" s="1"/>
  <c r="I15" i="8"/>
  <c r="J15" i="8" s="1"/>
  <c r="I5" i="8"/>
  <c r="I74" i="8"/>
  <c r="J74" i="8" s="1"/>
  <c r="I63" i="8"/>
  <c r="J63" i="8" s="1"/>
  <c r="I30" i="8"/>
  <c r="J30" i="8" s="1"/>
  <c r="I19" i="8"/>
  <c r="J19" i="8" s="1"/>
  <c r="N9" i="3"/>
  <c r="N4" i="3"/>
  <c r="N5" i="3"/>
  <c r="N3" i="3"/>
  <c r="J43" i="8"/>
  <c r="J21" i="8"/>
  <c r="J86" i="8"/>
  <c r="J49" i="8"/>
  <c r="J31" i="8"/>
  <c r="I22" i="8"/>
  <c r="J22" i="8" s="1"/>
  <c r="I18" i="8"/>
  <c r="J18" i="8" s="1"/>
  <c r="I29" i="8"/>
  <c r="J29" i="8" s="1"/>
  <c r="I44" i="8"/>
  <c r="J44" i="8" s="1"/>
  <c r="I40" i="8"/>
  <c r="J40" i="8" s="1"/>
  <c r="I55" i="8"/>
  <c r="J55" i="8" s="1"/>
  <c r="I51" i="8"/>
  <c r="J51" i="8" s="1"/>
  <c r="I66" i="8"/>
  <c r="J66" i="8" s="1"/>
  <c r="I62" i="8"/>
  <c r="J62" i="8" s="1"/>
  <c r="I73" i="8"/>
  <c r="J73" i="8" s="1"/>
  <c r="I88" i="8"/>
  <c r="J88" i="8" s="1"/>
  <c r="I84" i="8"/>
  <c r="J84" i="8" s="1"/>
  <c r="N6" i="4"/>
  <c r="N10" i="4"/>
  <c r="N3" i="4"/>
  <c r="N5" i="4"/>
  <c r="N9" i="4"/>
  <c r="N7" i="4"/>
  <c r="N4" i="4"/>
  <c r="N8" i="4"/>
  <c r="I15" i="12"/>
  <c r="J15" i="12" s="1"/>
  <c r="I4" i="8"/>
  <c r="I8" i="8"/>
  <c r="I11" i="8"/>
  <c r="I7" i="8"/>
  <c r="I10" i="8"/>
  <c r="I6" i="8"/>
  <c r="I9" i="8"/>
  <c r="E38" i="2" l="1"/>
  <c r="E37" i="2"/>
  <c r="E36" i="2"/>
  <c r="E35" i="2"/>
  <c r="E34" i="2"/>
  <c r="E32" i="2"/>
  <c r="E31" i="2"/>
  <c r="E30" i="2"/>
  <c r="E29" i="2"/>
  <c r="E28" i="2"/>
  <c r="E27" i="2"/>
  <c r="E26" i="2"/>
  <c r="E25" i="2"/>
  <c r="E24" i="2"/>
  <c r="E23" i="2"/>
  <c r="E22" i="2"/>
  <c r="E21" i="2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F6" i="11"/>
  <c r="G6" i="11" s="1"/>
  <c r="F5" i="11"/>
  <c r="G5" i="11" s="1"/>
  <c r="F4" i="11"/>
  <c r="G4" i="11" s="1"/>
  <c r="J11" i="8"/>
  <c r="J10" i="8"/>
  <c r="J9" i="8"/>
  <c r="J8" i="8"/>
  <c r="J7" i="8"/>
  <c r="J6" i="8"/>
  <c r="J5" i="8"/>
  <c r="J4" i="8"/>
  <c r="F44" i="7"/>
  <c r="G44" i="7" s="1"/>
  <c r="F43" i="7"/>
  <c r="G43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3" i="7"/>
  <c r="G33" i="7" s="1"/>
  <c r="F32" i="7"/>
  <c r="G32" i="7" s="1"/>
  <c r="F31" i="7"/>
  <c r="G31" i="7" s="1"/>
  <c r="F30" i="7"/>
  <c r="G30" i="7" s="1"/>
  <c r="F29" i="7"/>
  <c r="G29" i="7" s="1"/>
  <c r="F28" i="7"/>
  <c r="G28" i="7" s="1"/>
  <c r="F27" i="7"/>
  <c r="G27" i="7" s="1"/>
  <c r="F26" i="7"/>
  <c r="G26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F4" i="6"/>
  <c r="G4" i="6" s="1"/>
  <c r="G44" i="5"/>
  <c r="G43" i="5"/>
  <c r="G42" i="5"/>
  <c r="G41" i="5"/>
  <c r="G40" i="5"/>
  <c r="G39" i="5"/>
  <c r="G38" i="5"/>
  <c r="G37" i="5"/>
  <c r="G33" i="5"/>
  <c r="G32" i="5"/>
  <c r="G31" i="5"/>
  <c r="G30" i="5"/>
  <c r="G29" i="5"/>
  <c r="G28" i="5"/>
  <c r="G27" i="5"/>
  <c r="G26" i="5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" i="5"/>
  <c r="G5" i="5" s="1"/>
  <c r="F4" i="5"/>
  <c r="G4" i="5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0" i="1"/>
  <c r="G40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28" i="1"/>
  <c r="G28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16" i="1"/>
  <c r="G16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4" i="1"/>
  <c r="G4" i="1" s="1"/>
  <c r="N11" i="1"/>
  <c r="J10" i="2"/>
  <c r="J9" i="2"/>
  <c r="J8" i="2"/>
  <c r="J7" i="2"/>
  <c r="J6" i="2"/>
  <c r="J5" i="2"/>
  <c r="J4" i="2"/>
  <c r="J3" i="2"/>
  <c r="B20" i="2"/>
  <c r="B19" i="2"/>
  <c r="B18" i="2"/>
  <c r="B17" i="2"/>
  <c r="B16" i="2"/>
  <c r="B15" i="2"/>
  <c r="B14" i="2"/>
  <c r="B13" i="2"/>
  <c r="B11" i="2"/>
  <c r="B10" i="2"/>
  <c r="B9" i="2"/>
  <c r="B8" i="2"/>
  <c r="B7" i="2"/>
  <c r="B6" i="2"/>
  <c r="B5" i="2"/>
  <c r="B4" i="2"/>
  <c r="K10" i="2" l="1"/>
  <c r="K6" i="2"/>
  <c r="K3" i="2"/>
  <c r="K7" i="2"/>
  <c r="K4" i="2"/>
  <c r="K8" i="2"/>
  <c r="K5" i="2"/>
  <c r="K9" i="2"/>
  <c r="O10" i="12"/>
  <c r="O9" i="12"/>
  <c r="O8" i="12"/>
  <c r="O7" i="12"/>
  <c r="O6" i="12"/>
  <c r="O5" i="12"/>
  <c r="O4" i="12"/>
  <c r="O3" i="12"/>
  <c r="O10" i="8"/>
  <c r="O9" i="8"/>
  <c r="O8" i="8"/>
  <c r="O7" i="8"/>
  <c r="O6" i="8"/>
  <c r="O5" i="8"/>
  <c r="O4" i="8"/>
  <c r="O3" i="8"/>
  <c r="L10" i="11"/>
  <c r="L9" i="11"/>
  <c r="L8" i="11"/>
  <c r="L7" i="11"/>
  <c r="L6" i="11"/>
  <c r="L5" i="11"/>
  <c r="L4" i="11"/>
  <c r="L3" i="11"/>
  <c r="L10" i="7"/>
  <c r="L9" i="7"/>
  <c r="L8" i="7"/>
  <c r="L7" i="7"/>
  <c r="L6" i="7"/>
  <c r="L5" i="7"/>
  <c r="L4" i="7"/>
  <c r="L3" i="7"/>
  <c r="L10" i="6"/>
  <c r="L9" i="6"/>
  <c r="L8" i="6"/>
  <c r="L7" i="6"/>
  <c r="L6" i="6"/>
  <c r="L5" i="6"/>
  <c r="L4" i="6"/>
  <c r="L3" i="6"/>
  <c r="L10" i="5"/>
  <c r="L9" i="5"/>
  <c r="L8" i="5"/>
  <c r="L7" i="5"/>
  <c r="L6" i="5"/>
  <c r="L5" i="5"/>
  <c r="L4" i="5"/>
  <c r="L3" i="5"/>
  <c r="L10" i="1"/>
  <c r="L9" i="1"/>
  <c r="L8" i="1"/>
  <c r="L7" i="1"/>
  <c r="L6" i="1"/>
  <c r="L5" i="1"/>
  <c r="L4" i="1"/>
  <c r="L3" i="1"/>
  <c r="O4" i="14"/>
  <c r="O5" i="14"/>
  <c r="O6" i="14"/>
  <c r="O7" i="14"/>
  <c r="O8" i="14"/>
  <c r="O9" i="14"/>
  <c r="O10" i="14"/>
  <c r="O3" i="14"/>
  <c r="B4" i="9"/>
  <c r="B5" i="9"/>
  <c r="B6" i="9"/>
  <c r="B7" i="9"/>
  <c r="B8" i="9"/>
  <c r="B9" i="9"/>
  <c r="B10" i="9"/>
  <c r="B38" i="14"/>
  <c r="B39" i="14"/>
  <c r="B40" i="14"/>
  <c r="B41" i="14"/>
  <c r="B42" i="14"/>
  <c r="B43" i="14"/>
  <c r="B44" i="14"/>
  <c r="B27" i="14"/>
  <c r="B28" i="14"/>
  <c r="B29" i="14"/>
  <c r="B30" i="14"/>
  <c r="B31" i="14"/>
  <c r="B32" i="14"/>
  <c r="B33" i="14"/>
  <c r="B16" i="14"/>
  <c r="B17" i="14"/>
  <c r="B18" i="14"/>
  <c r="B19" i="14"/>
  <c r="B20" i="14"/>
  <c r="B21" i="14"/>
  <c r="B22" i="14"/>
  <c r="B5" i="14"/>
  <c r="B6" i="14"/>
  <c r="B7" i="14"/>
  <c r="B8" i="14"/>
  <c r="B9" i="14"/>
  <c r="B10" i="14"/>
  <c r="B11" i="14"/>
  <c r="B38" i="12"/>
  <c r="B39" i="12"/>
  <c r="B40" i="12"/>
  <c r="B41" i="12"/>
  <c r="B42" i="12"/>
  <c r="B43" i="12"/>
  <c r="B44" i="12"/>
  <c r="B27" i="12"/>
  <c r="B28" i="12"/>
  <c r="B29" i="12"/>
  <c r="B30" i="12"/>
  <c r="B31" i="12"/>
  <c r="B32" i="12"/>
  <c r="B33" i="12"/>
  <c r="B16" i="12"/>
  <c r="B17" i="12"/>
  <c r="B18" i="12"/>
  <c r="B19" i="12"/>
  <c r="B20" i="12"/>
  <c r="B21" i="12"/>
  <c r="B22" i="12"/>
  <c r="B5" i="12"/>
  <c r="B6" i="12"/>
  <c r="B7" i="12"/>
  <c r="B8" i="12"/>
  <c r="B9" i="12"/>
  <c r="B10" i="12"/>
  <c r="B11" i="12"/>
  <c r="B82" i="8"/>
  <c r="B83" i="8"/>
  <c r="B84" i="8"/>
  <c r="B85" i="8"/>
  <c r="B86" i="8"/>
  <c r="B87" i="8"/>
  <c r="B88" i="8"/>
  <c r="B71" i="8"/>
  <c r="B72" i="8"/>
  <c r="B73" i="8"/>
  <c r="B74" i="8"/>
  <c r="B75" i="8"/>
  <c r="B76" i="8"/>
  <c r="B77" i="8"/>
  <c r="B60" i="8"/>
  <c r="B61" i="8"/>
  <c r="B62" i="8"/>
  <c r="B63" i="8"/>
  <c r="B64" i="8"/>
  <c r="B65" i="8"/>
  <c r="B66" i="8"/>
  <c r="B49" i="8"/>
  <c r="B50" i="8"/>
  <c r="B51" i="8"/>
  <c r="B52" i="8"/>
  <c r="B53" i="8"/>
  <c r="B54" i="8"/>
  <c r="B55" i="8"/>
  <c r="B38" i="8"/>
  <c r="B39" i="8"/>
  <c r="B40" i="8"/>
  <c r="B41" i="8"/>
  <c r="B42" i="8"/>
  <c r="B43" i="8"/>
  <c r="B44" i="8"/>
  <c r="B27" i="8"/>
  <c r="B28" i="8"/>
  <c r="B29" i="8"/>
  <c r="B30" i="8"/>
  <c r="B31" i="8"/>
  <c r="B32" i="8"/>
  <c r="B33" i="8"/>
  <c r="B16" i="8"/>
  <c r="B17" i="8"/>
  <c r="B18" i="8"/>
  <c r="B19" i="8"/>
  <c r="B20" i="8"/>
  <c r="B21" i="8"/>
  <c r="B22" i="8"/>
  <c r="B5" i="8"/>
  <c r="B6" i="8"/>
  <c r="B7" i="8"/>
  <c r="B8" i="8"/>
  <c r="B9" i="8"/>
  <c r="B10" i="8"/>
  <c r="B11" i="8"/>
  <c r="B38" i="7"/>
  <c r="B39" i="7"/>
  <c r="B40" i="7"/>
  <c r="B41" i="7"/>
  <c r="B42" i="7"/>
  <c r="B43" i="7"/>
  <c r="B44" i="7"/>
  <c r="B27" i="7"/>
  <c r="B28" i="7"/>
  <c r="B29" i="7"/>
  <c r="B30" i="7"/>
  <c r="B31" i="7"/>
  <c r="B32" i="7"/>
  <c r="B33" i="7"/>
  <c r="B16" i="7"/>
  <c r="B17" i="7"/>
  <c r="B18" i="7"/>
  <c r="B19" i="7"/>
  <c r="B20" i="7"/>
  <c r="B21" i="7"/>
  <c r="B22" i="7"/>
  <c r="B5" i="7"/>
  <c r="B6" i="7"/>
  <c r="B7" i="7"/>
  <c r="B8" i="7"/>
  <c r="B9" i="7"/>
  <c r="B10" i="7"/>
  <c r="B11" i="7"/>
  <c r="B38" i="6"/>
  <c r="B39" i="6"/>
  <c r="B40" i="6"/>
  <c r="B41" i="6"/>
  <c r="B42" i="6"/>
  <c r="B43" i="6"/>
  <c r="B44" i="6"/>
  <c r="B27" i="6"/>
  <c r="B28" i="6"/>
  <c r="B29" i="6"/>
  <c r="B30" i="6"/>
  <c r="B31" i="6"/>
  <c r="B32" i="6"/>
  <c r="B33" i="6"/>
  <c r="B16" i="6"/>
  <c r="B17" i="6"/>
  <c r="B18" i="6"/>
  <c r="B19" i="6"/>
  <c r="B20" i="6"/>
  <c r="B21" i="6"/>
  <c r="B22" i="6"/>
  <c r="B5" i="6"/>
  <c r="B6" i="6"/>
  <c r="B7" i="6"/>
  <c r="B8" i="6"/>
  <c r="B9" i="6"/>
  <c r="B10" i="6"/>
  <c r="B11" i="6"/>
  <c r="B38" i="5"/>
  <c r="B39" i="5"/>
  <c r="B40" i="5"/>
  <c r="B41" i="5"/>
  <c r="B42" i="5"/>
  <c r="B43" i="5"/>
  <c r="B44" i="5"/>
  <c r="B27" i="5"/>
  <c r="B28" i="5"/>
  <c r="B29" i="5"/>
  <c r="B30" i="5"/>
  <c r="B31" i="5"/>
  <c r="B32" i="5"/>
  <c r="B33" i="5"/>
  <c r="B16" i="5"/>
  <c r="B17" i="5"/>
  <c r="B18" i="5"/>
  <c r="B19" i="5"/>
  <c r="B20" i="5"/>
  <c r="B21" i="5"/>
  <c r="B22" i="5"/>
  <c r="B5" i="5"/>
  <c r="B6" i="5"/>
  <c r="B7" i="5"/>
  <c r="B8" i="5"/>
  <c r="B9" i="5"/>
  <c r="B10" i="5"/>
  <c r="B11" i="5"/>
  <c r="B41" i="1"/>
  <c r="B42" i="1"/>
  <c r="B43" i="1"/>
  <c r="B44" i="1"/>
  <c r="B45" i="1"/>
  <c r="B46" i="1"/>
  <c r="B47" i="1"/>
  <c r="B29" i="1"/>
  <c r="B30" i="1"/>
  <c r="B31" i="1"/>
  <c r="B32" i="1"/>
  <c r="B33" i="1"/>
  <c r="B34" i="1"/>
  <c r="B35" i="1"/>
  <c r="B17" i="1"/>
  <c r="B18" i="1"/>
  <c r="B19" i="1"/>
  <c r="B20" i="1"/>
  <c r="B21" i="1"/>
  <c r="B22" i="1"/>
  <c r="B23" i="1"/>
  <c r="B3" i="9"/>
  <c r="B37" i="14"/>
  <c r="B26" i="14"/>
  <c r="B15" i="14"/>
  <c r="B4" i="14"/>
  <c r="B37" i="12"/>
  <c r="B26" i="12"/>
  <c r="B15" i="12"/>
  <c r="B4" i="12"/>
  <c r="B81" i="8"/>
  <c r="B70" i="8"/>
  <c r="B59" i="8"/>
  <c r="B48" i="8"/>
  <c r="B37" i="8"/>
  <c r="B26" i="8"/>
  <c r="B15" i="8"/>
  <c r="B4" i="8"/>
  <c r="B5" i="11"/>
  <c r="B6" i="11"/>
  <c r="B7" i="11"/>
  <c r="B8" i="11"/>
  <c r="B9" i="11"/>
  <c r="B10" i="11"/>
  <c r="B11" i="11"/>
  <c r="B4" i="11"/>
  <c r="B37" i="7"/>
  <c r="B26" i="7"/>
  <c r="B15" i="7"/>
  <c r="B4" i="7"/>
  <c r="B37" i="6"/>
  <c r="B26" i="6"/>
  <c r="B15" i="6"/>
  <c r="B4" i="6"/>
  <c r="B37" i="5"/>
  <c r="B26" i="5"/>
  <c r="B15" i="5"/>
  <c r="B4" i="5"/>
  <c r="B40" i="1"/>
  <c r="B28" i="1"/>
  <c r="B16" i="1"/>
  <c r="B5" i="1"/>
  <c r="B6" i="1"/>
  <c r="B7" i="1"/>
  <c r="B8" i="1"/>
  <c r="B9" i="1"/>
  <c r="B10" i="1"/>
  <c r="B11" i="1"/>
  <c r="B4" i="1"/>
  <c r="P7" i="14" l="1"/>
  <c r="P8" i="14"/>
  <c r="P4" i="14"/>
  <c r="P5" i="14"/>
  <c r="P9" i="14"/>
  <c r="P6" i="14"/>
  <c r="P10" i="14"/>
  <c r="C4" i="10"/>
  <c r="C10" i="10"/>
  <c r="G10" i="10" s="1"/>
  <c r="C9" i="10"/>
  <c r="G9" i="10" s="1"/>
  <c r="C7" i="10"/>
  <c r="G7" i="10" s="1"/>
  <c r="C5" i="10"/>
  <c r="C3" i="10"/>
  <c r="C8" i="10"/>
  <c r="C6" i="10"/>
  <c r="G6" i="10" s="1"/>
  <c r="P3" i="14"/>
  <c r="K3" i="9" s="1"/>
  <c r="P4" i="12"/>
  <c r="P10" i="12"/>
  <c r="P5" i="12"/>
  <c r="P7" i="12"/>
  <c r="P9" i="12"/>
  <c r="P8" i="12"/>
  <c r="P6" i="12"/>
  <c r="P3" i="12"/>
  <c r="M4" i="1"/>
  <c r="C4" i="9" s="1"/>
  <c r="L4" i="2"/>
  <c r="M5" i="11"/>
  <c r="M8" i="11"/>
  <c r="M10" i="11"/>
  <c r="M4" i="11"/>
  <c r="M6" i="11"/>
  <c r="M7" i="11"/>
  <c r="M9" i="11"/>
  <c r="M3" i="11"/>
  <c r="G3" i="9" s="1"/>
  <c r="L3" i="2"/>
  <c r="L6" i="2"/>
  <c r="L9" i="2"/>
  <c r="L10" i="2"/>
  <c r="L7" i="2"/>
  <c r="L8" i="2"/>
  <c r="L5" i="2"/>
  <c r="M7" i="5"/>
  <c r="M3" i="5"/>
  <c r="M10" i="5"/>
  <c r="M6" i="5"/>
  <c r="M9" i="5"/>
  <c r="M5" i="5"/>
  <c r="M8" i="5"/>
  <c r="M4" i="5"/>
  <c r="M7" i="6"/>
  <c r="M3" i="6"/>
  <c r="M10" i="6"/>
  <c r="M6" i="6"/>
  <c r="M9" i="6"/>
  <c r="M5" i="6"/>
  <c r="M8" i="6"/>
  <c r="M4" i="6"/>
  <c r="M7" i="7"/>
  <c r="M3" i="7"/>
  <c r="M10" i="7"/>
  <c r="M6" i="7"/>
  <c r="M9" i="7"/>
  <c r="M5" i="7"/>
  <c r="M8" i="7"/>
  <c r="M4" i="7"/>
  <c r="P4" i="8"/>
  <c r="P8" i="8"/>
  <c r="P5" i="8"/>
  <c r="P9" i="8"/>
  <c r="P6" i="8"/>
  <c r="P10" i="8"/>
  <c r="P7" i="8"/>
  <c r="P3" i="8"/>
  <c r="M7" i="1"/>
  <c r="C7" i="9" s="1"/>
  <c r="M10" i="1"/>
  <c r="C10" i="9" s="1"/>
  <c r="M6" i="1"/>
  <c r="C6" i="9" s="1"/>
  <c r="M9" i="1"/>
  <c r="C9" i="9" s="1"/>
  <c r="M5" i="1"/>
  <c r="C5" i="9" s="1"/>
  <c r="M8" i="1"/>
  <c r="C8" i="9" s="1"/>
  <c r="G3" i="10" l="1"/>
  <c r="D10" i="16" s="1"/>
  <c r="G8" i="10"/>
  <c r="D8" i="16" s="1"/>
  <c r="G5" i="10"/>
  <c r="D4" i="16" s="1"/>
  <c r="G4" i="10"/>
  <c r="D6" i="16" s="1"/>
  <c r="G7" i="9"/>
  <c r="E3" i="16"/>
  <c r="G4" i="9"/>
  <c r="E6" i="16"/>
  <c r="G8" i="9"/>
  <c r="E8" i="16"/>
  <c r="G9" i="9"/>
  <c r="E7" i="16"/>
  <c r="G6" i="9"/>
  <c r="E5" i="16"/>
  <c r="G10" i="9"/>
  <c r="G5" i="9"/>
  <c r="E4" i="16"/>
  <c r="D3" i="16"/>
  <c r="D7" i="16"/>
  <c r="D5" i="16"/>
  <c r="D9" i="16"/>
  <c r="N3" i="11"/>
  <c r="J3" i="9"/>
  <c r="Q3" i="12"/>
  <c r="J5" i="9"/>
  <c r="Q5" i="12"/>
  <c r="N4" i="11"/>
  <c r="J7" i="9"/>
  <c r="Q7" i="12"/>
  <c r="J9" i="9"/>
  <c r="Q9" i="12"/>
  <c r="N9" i="11"/>
  <c r="N10" i="11"/>
  <c r="J4" i="9"/>
  <c r="Q4" i="12"/>
  <c r="J6" i="9"/>
  <c r="Q6" i="12"/>
  <c r="N7" i="11"/>
  <c r="N8" i="11"/>
  <c r="J8" i="9"/>
  <c r="Q8" i="12"/>
  <c r="J10" i="9"/>
  <c r="Q10" i="12"/>
  <c r="N6" i="11"/>
  <c r="N5" i="11"/>
  <c r="Q3" i="14"/>
  <c r="K4" i="9"/>
  <c r="Q4" i="14"/>
  <c r="K5" i="9"/>
  <c r="Q5" i="14"/>
  <c r="K6" i="9"/>
  <c r="Q6" i="14"/>
  <c r="K7" i="9"/>
  <c r="Q7" i="14"/>
  <c r="K8" i="9"/>
  <c r="Q8" i="14"/>
  <c r="K9" i="9"/>
  <c r="Q9" i="14"/>
  <c r="K10" i="9"/>
  <c r="Q10" i="14"/>
  <c r="I7" i="9"/>
  <c r="Q7" i="8"/>
  <c r="I6" i="9"/>
  <c r="Q6" i="8"/>
  <c r="I5" i="9"/>
  <c r="Q5" i="8"/>
  <c r="I4" i="9"/>
  <c r="Q4" i="8"/>
  <c r="I3" i="9"/>
  <c r="Q3" i="8"/>
  <c r="I10" i="9"/>
  <c r="Q10" i="8"/>
  <c r="I9" i="9"/>
  <c r="Q9" i="8"/>
  <c r="I8" i="9"/>
  <c r="Q8" i="8"/>
  <c r="F4" i="9"/>
  <c r="N4" i="7"/>
  <c r="F5" i="9"/>
  <c r="N5" i="7"/>
  <c r="F6" i="9"/>
  <c r="N6" i="7"/>
  <c r="F3" i="9"/>
  <c r="N3" i="7"/>
  <c r="F8" i="9"/>
  <c r="N8" i="7"/>
  <c r="F9" i="9"/>
  <c r="N9" i="7"/>
  <c r="F10" i="9"/>
  <c r="N10" i="7"/>
  <c r="F7" i="9"/>
  <c r="N7" i="7"/>
  <c r="E4" i="9"/>
  <c r="N4" i="6"/>
  <c r="E5" i="9"/>
  <c r="N5" i="6"/>
  <c r="E6" i="9"/>
  <c r="N6" i="6"/>
  <c r="E3" i="9"/>
  <c r="N3" i="6"/>
  <c r="E8" i="9"/>
  <c r="N8" i="6"/>
  <c r="E9" i="9"/>
  <c r="N9" i="6"/>
  <c r="E10" i="9"/>
  <c r="N10" i="6"/>
  <c r="E7" i="9"/>
  <c r="N7" i="6"/>
  <c r="D8" i="9"/>
  <c r="N8" i="5"/>
  <c r="D9" i="9"/>
  <c r="N9" i="5"/>
  <c r="D10" i="9"/>
  <c r="N10" i="5"/>
  <c r="D7" i="9"/>
  <c r="N7" i="5"/>
  <c r="D4" i="9"/>
  <c r="N4" i="5"/>
  <c r="D5" i="9"/>
  <c r="N5" i="5"/>
  <c r="D6" i="9"/>
  <c r="N6" i="5"/>
  <c r="D3" i="9"/>
  <c r="N3" i="5"/>
  <c r="M3" i="1"/>
  <c r="H9" i="10" l="1"/>
  <c r="H4" i="10"/>
  <c r="H6" i="10"/>
  <c r="H10" i="10"/>
  <c r="H3" i="10"/>
  <c r="H5" i="10"/>
  <c r="H7" i="10"/>
  <c r="H8" i="10"/>
  <c r="K8" i="25"/>
  <c r="K9" i="25"/>
  <c r="K4" i="25"/>
  <c r="K7" i="25"/>
  <c r="K10" i="25"/>
  <c r="K5" i="25"/>
  <c r="K3" i="25"/>
  <c r="K6" i="25"/>
  <c r="L9" i="9"/>
  <c r="L4" i="9"/>
  <c r="N9" i="1"/>
  <c r="C3" i="9"/>
  <c r="L3" i="9" s="1"/>
  <c r="L6" i="9"/>
  <c r="L5" i="9"/>
  <c r="L10" i="9"/>
  <c r="L8" i="9"/>
  <c r="L7" i="9"/>
  <c r="N8" i="1"/>
  <c r="N6" i="1"/>
  <c r="N7" i="1"/>
  <c r="N3" i="1"/>
  <c r="N4" i="1"/>
  <c r="N5" i="1"/>
  <c r="N10" i="1"/>
  <c r="C9" i="16" l="1"/>
  <c r="F9" i="16" s="1"/>
  <c r="M10" i="9"/>
  <c r="C4" i="16"/>
  <c r="F4" i="16" s="1"/>
  <c r="M5" i="9"/>
  <c r="C6" i="16"/>
  <c r="F6" i="16" s="1"/>
  <c r="M4" i="9"/>
  <c r="C5" i="16"/>
  <c r="F5" i="16" s="1"/>
  <c r="M6" i="9"/>
  <c r="M3" i="9"/>
  <c r="C8" i="16"/>
  <c r="F8" i="16" s="1"/>
  <c r="M8" i="9"/>
  <c r="C3" i="16"/>
  <c r="F3" i="16" s="1"/>
  <c r="M7" i="9"/>
  <c r="C7" i="16"/>
  <c r="F7" i="16" s="1"/>
  <c r="M9" i="9"/>
  <c r="C10" i="16"/>
  <c r="F10" i="16" s="1"/>
  <c r="G6" i="16" l="1"/>
  <c r="G8" i="16"/>
  <c r="G4" i="16"/>
  <c r="G7" i="16"/>
  <c r="G5" i="16"/>
  <c r="G9" i="16"/>
  <c r="G3" i="16"/>
  <c r="G10" i="16"/>
</calcChain>
</file>

<file path=xl/sharedStrings.xml><?xml version="1.0" encoding="utf-8"?>
<sst xmlns="http://schemas.openxmlformats.org/spreadsheetml/2006/main" count="1555" uniqueCount="390">
  <si>
    <t>korcsoport</t>
  </si>
  <si>
    <t>név</t>
  </si>
  <si>
    <t>versenyszám</t>
  </si>
  <si>
    <t>eredmény</t>
  </si>
  <si>
    <t>helyezés</t>
  </si>
  <si>
    <t>pontszám</t>
  </si>
  <si>
    <t>60 m</t>
  </si>
  <si>
    <t>2.</t>
  </si>
  <si>
    <t>5-6 évf. leány</t>
  </si>
  <si>
    <t>5-6 évf. fiú</t>
  </si>
  <si>
    <t>7-8 évf. fiú</t>
  </si>
  <si>
    <t>7-8 évf. leány</t>
  </si>
  <si>
    <t>9-10 évf. leány</t>
  </si>
  <si>
    <t>9-10 évf. fiú</t>
  </si>
  <si>
    <t>11-12 évf. leány</t>
  </si>
  <si>
    <t>11-12 évf. fiú</t>
  </si>
  <si>
    <t>100 m</t>
  </si>
  <si>
    <t>távolugrás</t>
  </si>
  <si>
    <t>1.</t>
  </si>
  <si>
    <t>3.</t>
  </si>
  <si>
    <t>4.</t>
  </si>
  <si>
    <t>5.</t>
  </si>
  <si>
    <t>6.</t>
  </si>
  <si>
    <t>7.</t>
  </si>
  <si>
    <t>8.</t>
  </si>
  <si>
    <t>Iskola</t>
  </si>
  <si>
    <t>Iskola neve</t>
  </si>
  <si>
    <t>kislabda</t>
  </si>
  <si>
    <t>súlylökés</t>
  </si>
  <si>
    <t>400 m</t>
  </si>
  <si>
    <t>800 m</t>
  </si>
  <si>
    <t>Összesen</t>
  </si>
  <si>
    <t>versenyszám összesítő</t>
  </si>
  <si>
    <t>Összes pontszám</t>
  </si>
  <si>
    <t>Nyíregyházi Evangélikus Kossuth Lajos Gimnázium</t>
  </si>
  <si>
    <t>Deák Ferenc Gimnázium Fehérgyarmat</t>
  </si>
  <si>
    <t>Szent Imre Katolikus Gimnázium, Általános Iskola és Kollégium</t>
  </si>
  <si>
    <t>Eötvös József Gyakorló Általános Iskola és Gimnázium</t>
  </si>
  <si>
    <t>Báthory István Gimnázium és Szakközépiskola, Nyírbátor</t>
  </si>
  <si>
    <t>Arany János Gimnázium és Általános Iskola</t>
  </si>
  <si>
    <t>Kossuth Lajos Gimnázium és Szakközépiskola, Tiszafüred</t>
  </si>
  <si>
    <t>Kőrösi Csoma Sándor Gimnázium és Szakközépiskola, Hajdúnánás</t>
  </si>
  <si>
    <t>Nevek</t>
  </si>
  <si>
    <t>Korcsoport</t>
  </si>
  <si>
    <t>Csiki Róbert, Varga Alexandra, Varga Gábor</t>
  </si>
  <si>
    <t>5-8. évfolyam -fiú (keret 10 fő csapat 5+1 fő)</t>
  </si>
  <si>
    <t>Helyezés</t>
  </si>
  <si>
    <t>Név</t>
  </si>
  <si>
    <t>Fehérgyarmat</t>
  </si>
  <si>
    <t>Szent Imre</t>
  </si>
  <si>
    <t>Eötvös Gyakorló</t>
  </si>
  <si>
    <t>Nyírbátor</t>
  </si>
  <si>
    <t>Arany</t>
  </si>
  <si>
    <t>Kossuth Nyíregyháza</t>
  </si>
  <si>
    <t>Hajdúnánás</t>
  </si>
  <si>
    <t>Kossuth Tiszafüred</t>
  </si>
  <si>
    <t>Távolugrás</t>
  </si>
  <si>
    <t>Kislabda</t>
  </si>
  <si>
    <t>Súlylökés</t>
  </si>
  <si>
    <t>Labdarúgás</t>
  </si>
  <si>
    <t>e 2</t>
  </si>
  <si>
    <t>e 1</t>
  </si>
  <si>
    <t>e 3</t>
  </si>
  <si>
    <t>max</t>
  </si>
  <si>
    <t>hely</t>
  </si>
  <si>
    <t>pont</t>
  </si>
  <si>
    <t>Sorszám</t>
  </si>
  <si>
    <t>Sakk</t>
  </si>
  <si>
    <t>Atlétika</t>
  </si>
  <si>
    <t>Csapatjáték</t>
  </si>
  <si>
    <t>vsz.</t>
  </si>
  <si>
    <t>Oszlop1</t>
  </si>
  <si>
    <t>Atlétika összesítő</t>
  </si>
  <si>
    <t>Hely</t>
  </si>
  <si>
    <t>Csapatjáték összesítő</t>
  </si>
  <si>
    <t>Iskola összesítő</t>
  </si>
  <si>
    <t>legjobb kapus</t>
  </si>
  <si>
    <t>gólkirály</t>
  </si>
  <si>
    <t>4x200 vegyesváltó</t>
  </si>
  <si>
    <t>5-8. évfolyam (fiú-leány) csapat: 4fő</t>
  </si>
  <si>
    <t>4x400 vegyesváltó</t>
  </si>
  <si>
    <t>9-12. évfolyam (fiú-leány) csapat: 4fő</t>
  </si>
  <si>
    <t xml:space="preserve"> </t>
  </si>
  <si>
    <t>4x200 váltó</t>
  </si>
  <si>
    <t>4x400 váltó</t>
  </si>
  <si>
    <t>9-12. évfolyam -fiú (keret 10 fő csapat 7+1 fő)</t>
  </si>
  <si>
    <t>50 m</t>
  </si>
  <si>
    <t>50 m gyorsúszás</t>
  </si>
  <si>
    <t>50 m mellúszás</t>
  </si>
  <si>
    <t>50 m hátúszás</t>
  </si>
  <si>
    <t>Csapat: 3fő (min. 1 versenyző leány)</t>
  </si>
  <si>
    <t>III.-IV. kcs. (4 fő lány)</t>
  </si>
  <si>
    <t>Röplabda I.</t>
  </si>
  <si>
    <t>Úszás összesítő</t>
  </si>
  <si>
    <t>50 m hát</t>
  </si>
  <si>
    <t>50 m mell</t>
  </si>
  <si>
    <t>50 m gyors</t>
  </si>
  <si>
    <t>4x50m úszás váltó (fiú) II.</t>
  </si>
  <si>
    <t>4x50m úszás váltó (lány) II.</t>
  </si>
  <si>
    <t>4x50m úszás váltó (fiú) I.</t>
  </si>
  <si>
    <t>4x50 m lány II.</t>
  </si>
  <si>
    <t>4x50 m fiú II.</t>
  </si>
  <si>
    <t>4x50 m fiú I.</t>
  </si>
  <si>
    <t>4x50 m lány I.</t>
  </si>
  <si>
    <t>4x50m úszás váltó (lány) I.</t>
  </si>
  <si>
    <t>V.-VI. kcs. (4 fő lány)</t>
  </si>
  <si>
    <t>Röplabda II.</t>
  </si>
  <si>
    <t>Úszás</t>
  </si>
  <si>
    <t>Rövid név</t>
  </si>
  <si>
    <t>Péter Ticiána</t>
  </si>
  <si>
    <t>Stilman Anna</t>
  </si>
  <si>
    <t>Vári Zsófia</t>
  </si>
  <si>
    <t>Dibáczi Annabella</t>
  </si>
  <si>
    <t>Kendi Dorina</t>
  </si>
  <si>
    <t>Pál-Kovács Sára</t>
  </si>
  <si>
    <t>Taskó Nikolett</t>
  </si>
  <si>
    <t>Szikszai Gergő</t>
  </si>
  <si>
    <t>Ványi Zsombor</t>
  </si>
  <si>
    <t>Barathy Marcell</t>
  </si>
  <si>
    <t>Bécsi Márton</t>
  </si>
  <si>
    <t>Nagy Balázs</t>
  </si>
  <si>
    <t>Keserü Bálint</t>
  </si>
  <si>
    <t>Töröcsik Árpád</t>
  </si>
  <si>
    <t>Péter Hanna</t>
  </si>
  <si>
    <t>Zsohár Zsófia</t>
  </si>
  <si>
    <t>Covesan Dóra</t>
  </si>
  <si>
    <t>Bakti Eszter</t>
  </si>
  <si>
    <t>Kertész Tünde</t>
  </si>
  <si>
    <t>Nagy Réka</t>
  </si>
  <si>
    <t>Balogh Nóra Virág</t>
  </si>
  <si>
    <t>Ványi Bence</t>
  </si>
  <si>
    <t>Huncsik Ákos</t>
  </si>
  <si>
    <t>Bíró Péter</t>
  </si>
  <si>
    <t>Kozma András</t>
  </si>
  <si>
    <t>Fodor Tamás</t>
  </si>
  <si>
    <t>Bózsár Gábor Balázs</t>
  </si>
  <si>
    <t>Töröcsik István</t>
  </si>
  <si>
    <t>Szász Anna</t>
  </si>
  <si>
    <t>Homoki Mária</t>
  </si>
  <si>
    <t>Gyimesi Zina</t>
  </si>
  <si>
    <t>Tóth Réka</t>
  </si>
  <si>
    <t>Koncz Réka</t>
  </si>
  <si>
    <t>Rentkó Anna</t>
  </si>
  <si>
    <t>Mezei Petra</t>
  </si>
  <si>
    <t>Bendő Viktória</t>
  </si>
  <si>
    <t>Veszprémi Bence</t>
  </si>
  <si>
    <t>Bencsik Balázs</t>
  </si>
  <si>
    <t>Téglási Ákos</t>
  </si>
  <si>
    <t>Karczub Donát</t>
  </si>
  <si>
    <t>Sipos Balázs</t>
  </si>
  <si>
    <t>Gerliczki József</t>
  </si>
  <si>
    <t>Majoros Márk</t>
  </si>
  <si>
    <t>Vadász Bence</t>
  </si>
  <si>
    <t>Bíró Eszter</t>
  </si>
  <si>
    <t>Szaplonczay Makrina</t>
  </si>
  <si>
    <t>Misák Emese</t>
  </si>
  <si>
    <t>Kínál Panna</t>
  </si>
  <si>
    <t>Szurovcsják Ivett</t>
  </si>
  <si>
    <t>Pazonyi Réka</t>
  </si>
  <si>
    <t>Magi Zsuzsa</t>
  </si>
  <si>
    <t>Soós Kitti</t>
  </si>
  <si>
    <t>László Roland</t>
  </si>
  <si>
    <t>Nádasdi Ákos</t>
  </si>
  <si>
    <t>Kondás Máté</t>
  </si>
  <si>
    <t>Richter Albert</t>
  </si>
  <si>
    <t>Nagy Bence</t>
  </si>
  <si>
    <t>Mile Rebeka</t>
  </si>
  <si>
    <t>Tarczy Nóra</t>
  </si>
  <si>
    <t>Pásztor Panna</t>
  </si>
  <si>
    <t>Ökrös Nelli</t>
  </si>
  <si>
    <t>Csorba Ágnes</t>
  </si>
  <si>
    <t>Béni Boglárka</t>
  </si>
  <si>
    <t>Máró Anna</t>
  </si>
  <si>
    <t>Balogh Zsófia</t>
  </si>
  <si>
    <t>Szász Máté</t>
  </si>
  <si>
    <t>Chován Máté</t>
  </si>
  <si>
    <t>Páy Tamás</t>
  </si>
  <si>
    <t>Csapos Zsolt</t>
  </si>
  <si>
    <t>Száraz János</t>
  </si>
  <si>
    <t>Krausz Levente</t>
  </si>
  <si>
    <t>Lengyel Laura</t>
  </si>
  <si>
    <t>Dezanove Virginia</t>
  </si>
  <si>
    <t>Hatházi Gréta</t>
  </si>
  <si>
    <t>Csonka Fanni</t>
  </si>
  <si>
    <t>Tar Lotti Szófia</t>
  </si>
  <si>
    <t>Pető Adél</t>
  </si>
  <si>
    <t>Rőti Péter</t>
  </si>
  <si>
    <t>Béres István</t>
  </si>
  <si>
    <t>Nagy Milán</t>
  </si>
  <si>
    <t>Barkó Csaba</t>
  </si>
  <si>
    <t>Orosz Vencel</t>
  </si>
  <si>
    <t>Veláczki Ákos</t>
  </si>
  <si>
    <t>Varga István</t>
  </si>
  <si>
    <t>Nagy Rebeka</t>
  </si>
  <si>
    <t>Kiss Dorottya</t>
  </si>
  <si>
    <t>Czakó Boglárka</t>
  </si>
  <si>
    <t>Mokos Csenge</t>
  </si>
  <si>
    <t>Molnár Bettina</t>
  </si>
  <si>
    <t>Péter Bettina</t>
  </si>
  <si>
    <t>Csáki Bertalan</t>
  </si>
  <si>
    <t>Horváth Demeter</t>
  </si>
  <si>
    <t>Tóth Dániel</t>
  </si>
  <si>
    <t>Mokos Bence</t>
  </si>
  <si>
    <t>Török Balázs</t>
  </si>
  <si>
    <t>Varga Lehel</t>
  </si>
  <si>
    <t>Kapás Dávid</t>
  </si>
  <si>
    <t>Veszprémi Martina</t>
  </si>
  <si>
    <t>Szabados Anna</t>
  </si>
  <si>
    <t>Popovics Tamara</t>
  </si>
  <si>
    <t>Urr Laura</t>
  </si>
  <si>
    <t>Németh Julianna Mária</t>
  </si>
  <si>
    <t>Rózsa Mercédesz</t>
  </si>
  <si>
    <t>Szabó Máté</t>
  </si>
  <si>
    <t>Mészáros János</t>
  </si>
  <si>
    <t>Székely Ákos</t>
  </si>
  <si>
    <t>Szeles Balázs</t>
  </si>
  <si>
    <t>Ferenczi Rajmund</t>
  </si>
  <si>
    <t>Fodor Dávid</t>
  </si>
  <si>
    <t>Cservák Tibor</t>
  </si>
  <si>
    <t>Labancz Péter</t>
  </si>
  <si>
    <t>Szaplonczay Eufémia</t>
  </si>
  <si>
    <t>Bürszem Lilla</t>
  </si>
  <si>
    <t>Gosztola Réka</t>
  </si>
  <si>
    <t>Tar Csenge Liza</t>
  </si>
  <si>
    <t xml:space="preserve">Mihály Petronella </t>
  </si>
  <si>
    <t>Tóth Noémi</t>
  </si>
  <si>
    <t>Szoboszlai Fanni</t>
  </si>
  <si>
    <t>Petrikovics Polett</t>
  </si>
  <si>
    <t>Katona Alexandra</t>
  </si>
  <si>
    <t>Szabó Patrik</t>
  </si>
  <si>
    <t>Kujbus Balázs</t>
  </si>
  <si>
    <t>Chrenkó Máté</t>
  </si>
  <si>
    <t>Szabó Gergő</t>
  </si>
  <si>
    <t>Nagy János</t>
  </si>
  <si>
    <t>Vári Zsóiia</t>
  </si>
  <si>
    <t>Nagy Evelin</t>
  </si>
  <si>
    <t>Pelyák Zsolt</t>
  </si>
  <si>
    <t>Kovács Milán</t>
  </si>
  <si>
    <t>Dávid Dorina</t>
  </si>
  <si>
    <t>Bécsi László</t>
  </si>
  <si>
    <t>Illés Eduárd</t>
  </si>
  <si>
    <t>Horváth Stella</t>
  </si>
  <si>
    <t>Danka Klaudia</t>
  </si>
  <si>
    <t>Nagy Anna Veronika</t>
  </si>
  <si>
    <t>Suller Ádám</t>
  </si>
  <si>
    <t>Hajdú Péter</t>
  </si>
  <si>
    <t>Markos Eszter</t>
  </si>
  <si>
    <t>Török Fruzsina</t>
  </si>
  <si>
    <t>Jónás Ádám</t>
  </si>
  <si>
    <t>Tordai Ákos</t>
  </si>
  <si>
    <t>Tóth Julianna</t>
  </si>
  <si>
    <t>Lukács Panna</t>
  </si>
  <si>
    <t>Bartha Inez</t>
  </si>
  <si>
    <t>Magyar Fruzsina</t>
  </si>
  <si>
    <t>Pál-Kovács Tekla</t>
  </si>
  <si>
    <t>Szabó Bence</t>
  </si>
  <si>
    <t>Molnár Zoltán</t>
  </si>
  <si>
    <t>Orosz Márton</t>
  </si>
  <si>
    <t>Kapi Bence</t>
  </si>
  <si>
    <t>Halmos Balázs</t>
  </si>
  <si>
    <t>Tamás Máté</t>
  </si>
  <si>
    <t>Széles Lili</t>
  </si>
  <si>
    <t>Molnár Renáta</t>
  </si>
  <si>
    <t>Ványi Kinga</t>
  </si>
  <si>
    <t>Meleg Zsófia</t>
  </si>
  <si>
    <t>Karasz Mira</t>
  </si>
  <si>
    <t>Nagy Dorottya Klára</t>
  </si>
  <si>
    <t>Kiss Jázmin</t>
  </si>
  <si>
    <t>Bégány Patrik</t>
  </si>
  <si>
    <t>Mészáros Regő</t>
  </si>
  <si>
    <t>Lipták Milán</t>
  </si>
  <si>
    <t>Nagy Menyhárt László</t>
  </si>
  <si>
    <t>Ombódi Boglárka</t>
  </si>
  <si>
    <t>Lippai Virág</t>
  </si>
  <si>
    <t>Rákóczi Rebeka</t>
  </si>
  <si>
    <t>Szabó Ádám</t>
  </si>
  <si>
    <t>Palkovics Bence</t>
  </si>
  <si>
    <t>Sütő András</t>
  </si>
  <si>
    <t>Kovács Ivett</t>
  </si>
  <si>
    <t>Párdi Viktória</t>
  </si>
  <si>
    <t>Garai Balázs</t>
  </si>
  <si>
    <t>Lakics Ádám</t>
  </si>
  <si>
    <t>Pásztor Ákos</t>
  </si>
  <si>
    <t xml:space="preserve">Rákóczi Rebeka </t>
  </si>
  <si>
    <t>Ványi Benedek</t>
  </si>
  <si>
    <t>Törőcsik Árpád</t>
  </si>
  <si>
    <t>Gaál Virág</t>
  </si>
  <si>
    <t>Lászlófi Dorottya</t>
  </si>
  <si>
    <t>Kovács Balázs</t>
  </si>
  <si>
    <t>Molnár Kristóf</t>
  </si>
  <si>
    <t>Darvai Zsófia</t>
  </si>
  <si>
    <t xml:space="preserve">Valent Gergő </t>
  </si>
  <si>
    <t>Bartha Viktória</t>
  </si>
  <si>
    <t>Gacsáy Gergő</t>
  </si>
  <si>
    <t>Czabán Csaba</t>
  </si>
  <si>
    <t>Kertész Roland</t>
  </si>
  <si>
    <t>Újvári Kornél</t>
  </si>
  <si>
    <t xml:space="preserve">Bécsi Márton Dibáczi Annabella Bíró Péter Bakti Eszter  </t>
  </si>
  <si>
    <t>Magyar Fruzsina Kovács Milán Lovász Gergő Kertész Tünde</t>
  </si>
  <si>
    <t>Tar Csenge Liza Girus Tamás Németh Julianna Mária Richter Albert</t>
  </si>
  <si>
    <t>Danka Levente Rőti Péter Szász Máté Barcsay Dávid Banga József Ster Levente Homoki Tamás Hajdu József</t>
  </si>
  <si>
    <t>Lukács Antal Béres István Kvetkó Balázs Csirmaz Krisztián Mészáros Regő Palásti Ambrus Szegedi Péter Miterli Dániel Rozinka Péter Ványi Bence</t>
  </si>
  <si>
    <t>Orosz Gergő Kovács Martin Kozma András Illés Adrián Tumó Balázs Májer Gergő Baráth Gergő Trizner Olivér Vékony György Lovász Gergő</t>
  </si>
  <si>
    <t>Fórián László Hevesi Kristóf Fodor Tamás Lippai Tibor Hadászi Levente Kaselák René Ragány Róbert</t>
  </si>
  <si>
    <t>Bózsár Gábor Balázs Csiki Dávid Homonyik Zoltán Nagy-Menyhárt László Vass Ádám Veláczki Ákos Keserü Bálint</t>
  </si>
  <si>
    <t>Kozma Tamás Veszprémi Bence Szabó Máté Szedlák Dominik Koncz Ádám Koncz Ákos Varga Dávid</t>
  </si>
  <si>
    <t xml:space="preserve">Telek Ádám Orbán Zoltán Bíró István Tuza Ádám Mészáros János Stankóczi Viktor Varga Dávid Pallagi Patrik Remete Richard Csáki Bertalan </t>
  </si>
  <si>
    <t>Hornyák Bence Kovács Bence Nagy Gergő Kerekréti Gábor Tudlik Bence Konzili Dávid Tolnai Tibor Boldizsár Bodnár Dániel Soós Marcell Vaskó csaba</t>
  </si>
  <si>
    <t>Balogh Bence Kovács Tamás Tumó Bence Magyar Gábor Tordai Ákos Bráz Patrik Kalenda Péter Kántor Máté Berényi Márton Regős Erik</t>
  </si>
  <si>
    <t>Ling Tamás Gaál Benedek Szegedi Bertalan Nagy Tamás Soltész Dávid Radóczi Félix Kiss Balázs</t>
  </si>
  <si>
    <t>Varga Lehel Keserü Máté Richter Albert Cservák Tibor Kiss Zoltán Miheller Csaba Stefán Erik Ede Mezei Bence</t>
  </si>
  <si>
    <t>Nagy Bence Muliter Levente Labancz Péter Nagy János Torma Sándor Vadász Bence Újvári Kornél Kapás Dávid Hajdu Péter</t>
  </si>
  <si>
    <t>Papp László Ignácz András Gyimesi Zina</t>
  </si>
  <si>
    <t>Bákonyi Dzsenifer Likvácsik Dávid Varga Ákos</t>
  </si>
  <si>
    <t>Vaskó Dániel Lippai Tibor Skrabák Julianna</t>
  </si>
  <si>
    <t xml:space="preserve">Gabua Fruzsina Kozma Judit Barilló Imola Dobránszki Panni Papp Kitti </t>
  </si>
  <si>
    <t>Simon Petra Gócza Petra Domokos Panna Gadzsa Anasztázia Vass Vanda</t>
  </si>
  <si>
    <t>Hering Viktória Horváth Kitti Lőrincz Fruzsina Bíró Eszter Harkai Dorina</t>
  </si>
  <si>
    <t xml:space="preserve">Bencze Dina Bor Vivien Ujhelyi Dalma Lengyel Petra Soltész Eszter </t>
  </si>
  <si>
    <t>Fekete Helga, Kiss Réka, Piskóti Dóri Kiss Fanni Máriás Csenge</t>
  </si>
  <si>
    <t>Medve Nóra Szilágyi Renáta Gosztola Réka Markos Eszter Mányik Molli</t>
  </si>
  <si>
    <t>Urr Laura Duljánszki Diána Jenei Viktória Molnár Bettina Nagy Brigitta</t>
  </si>
  <si>
    <t xml:space="preserve">Nagy Andrea Rózsa Mercédesz Szanyi Dóra Debrődi Enikő Katona Alexandra Sebestyén Edina  </t>
  </si>
  <si>
    <t>Pap Johanna</t>
  </si>
  <si>
    <t>Ványi Zsombor Stilman Anna Ványi Bence Kovács Ivett</t>
  </si>
  <si>
    <t>Rácz Eszter</t>
  </si>
  <si>
    <t>Jónás Eszter</t>
  </si>
  <si>
    <t>Thuróczky Kristóf</t>
  </si>
  <si>
    <t>Pelle György</t>
  </si>
  <si>
    <t>Molnár Kristóf Kedves Iván Garai Balázs Spák Csanád</t>
  </si>
  <si>
    <t>Lakics Dániel</t>
  </si>
  <si>
    <t>Lakics Dániel Tóth Réka Kondás Máté Kínál Panna</t>
  </si>
  <si>
    <t>Dandár Márk Végvári Bence Lóránt Gergő Láng Márk Pénzes Balázs Pocsai Péter Böszörményi László Karczub János Szeles Balázs Sánta Marcell</t>
  </si>
  <si>
    <t>Bíró Péter Béres Ákos Dankovics Dávid Karczub Donát Imre Bence Kiss László Kiss Simon Gaál Kristóf Mészáros Bence Mocsár Zsolt</t>
  </si>
  <si>
    <t>Kardos József</t>
  </si>
  <si>
    <t>Radóczi Félix</t>
  </si>
  <si>
    <t>Bánhegyi Zsidó Emma</t>
  </si>
  <si>
    <t>Juhász Dominik</t>
  </si>
  <si>
    <t>Kiss Balázs</t>
  </si>
  <si>
    <t>Trencsényi Rózsa</t>
  </si>
  <si>
    <t>Molnár Eszter</t>
  </si>
  <si>
    <t>Polgár Viktória</t>
  </si>
  <si>
    <t>III.korcsoport</t>
  </si>
  <si>
    <t>IV.korcsoport</t>
  </si>
  <si>
    <t>Máté Dávid</t>
  </si>
  <si>
    <t>Török Bence</t>
  </si>
  <si>
    <t>Kiss Veronika</t>
  </si>
  <si>
    <t>Kiss Veronika Veszprémi Bence Shurovics Bianka László Roland</t>
  </si>
  <si>
    <t>Kiss Bálint</t>
  </si>
  <si>
    <t>Koltai Lea Kiara</t>
  </si>
  <si>
    <t>Ragány Róbert</t>
  </si>
  <si>
    <t>Bella Richárd</t>
  </si>
  <si>
    <t>Medve Nóra</t>
  </si>
  <si>
    <t>Sztankó Fanni</t>
  </si>
  <si>
    <t>Sipos Mária Anna</t>
  </si>
  <si>
    <t>Barathy Marcell Pásztor Panna Nagy Milán Ványi Kinga</t>
  </si>
  <si>
    <t>Keserü Bálint Máró Anna Balogh Nóra Virág Veláczki Ákos</t>
  </si>
  <si>
    <t xml:space="preserve"> Száraz János Béni Boglárka  Orosz Vencel Szűcs Lilla</t>
  </si>
  <si>
    <t>Péter Ticiána Szász Máté Czvik Zsanett Máté Dávid</t>
  </si>
  <si>
    <t>Törőcsik Árpád Taskó Nikolett Gulyás Erik Kiss Jázmin</t>
  </si>
  <si>
    <t>Sipos Balázs Koncz Réka Marozsán Norbert Szurovcsják Ivett</t>
  </si>
  <si>
    <t>Téglási Ákos Kiss Dorottya Nádasdi Ákos Jónás Eszter</t>
  </si>
  <si>
    <t>Hajdu Péter Mihály Petronella Nagy Andrea Muliter Levente</t>
  </si>
  <si>
    <t>Szőlősi László Molnár Bettina Bónis Boldizsár Békési Fanni</t>
  </si>
  <si>
    <t>Rádai Zoltán Barnóth Róbert Vattai Evelin</t>
  </si>
  <si>
    <t>Kovács András Milán Mészáros Gyula Szakács Emese</t>
  </si>
  <si>
    <t>Ster Zoltán Csapó Anna Tóth Kristof</t>
  </si>
  <si>
    <t>Hatházi Gréta Meleg Zsófia Kovács Dominika Pál Viktória Csoma Barbara</t>
  </si>
  <si>
    <t>Molnár Fruzsina Szőke Fanni Soltész Dóra Szászi Gréta Marosi Ditta</t>
  </si>
  <si>
    <t>Tar Lotti Szófia Kozma Mónika Panna Nagy Dorottya Klára Molnár Flóra Pók Flóra</t>
  </si>
  <si>
    <t>Tar Csenge Liza Mezei Petra Domoszlai Dóra Péter Bettina Jóna Edit</t>
  </si>
  <si>
    <t xml:space="preserve">Huncsik Ákos Medvinszkij Mihael Tóth Tamás Dominik Orosz Róbert Ficze Levente Molnár Kristóf Spák Csanád </t>
  </si>
  <si>
    <t>Kovács Karina</t>
  </si>
  <si>
    <t>Kovács Flóra</t>
  </si>
  <si>
    <t>Petrikovics Nikolett</t>
  </si>
  <si>
    <t>Molnár Flóra</t>
  </si>
  <si>
    <t>Trizner Olivér</t>
  </si>
  <si>
    <t>Szemán István</t>
  </si>
  <si>
    <t>Hell Szófia</t>
  </si>
  <si>
    <t>László Boglárka</t>
  </si>
  <si>
    <t xml:space="preserve">Petrovics Nikolett </t>
  </si>
  <si>
    <t>Marozsán Vivien Tóth Zsófia Seres Anna Kovács Karina</t>
  </si>
  <si>
    <t>Kovács Flóra Máró Flóra Pál Kovács Tekla Pál Kovács Sára</t>
  </si>
  <si>
    <t>Valent Gergő Szanics Gergő Hell Brúnó Trizner Olivér</t>
  </si>
  <si>
    <t>Szemán István Kola Sándor Sztanyó Oszkár Veláczki Ákos</t>
  </si>
  <si>
    <t>Bánhegyi-Zsidó Emma</t>
  </si>
  <si>
    <t>Ónodi Dávid</t>
  </si>
  <si>
    <t>Gócza Ádám</t>
  </si>
  <si>
    <t>Szondy Dorina</t>
  </si>
  <si>
    <t>Csáki Bertalan Homoki Mária Szabados Anna Mészáros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</si>
</sst>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0.0"/>
    <numFmt numFmtId="166" formatCode="mm:ss.00;@"/>
  </numFmts>
  <fonts count="17" x14ac:knownFonts="1">
    <font>
      <sz val="11"/>
      <color theme="1"/>
      <name val="Calibri"/>
      <family val="2"/>
      <charset val="238"/>
      <scheme val="minor"/>
    </font>
    <font>
      <sz val="9.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069185460982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0" tint="-0.14990691854609822"/>
      </patternFill>
    </fill>
    <fill>
      <patternFill patternType="solid">
        <fgColor theme="8" tint="0.59996337778862885"/>
        <bgColor theme="0" tint="-0.14999847407452621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4506668294322"/>
        <bgColor theme="0" tint="-0.14990691854609822"/>
      </patternFill>
    </fill>
    <fill>
      <patternFill patternType="solid">
        <fgColor theme="8" tint="0.39994506668294322"/>
        <bgColor theme="0" tint="-0.14999847407452621"/>
      </patternFill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43D18"/>
        </stop>
      </gradientFill>
    </fill>
    <fill>
      <patternFill patternType="solid">
        <fgColor indexed="65"/>
        <bgColor auto="1"/>
      </patternFill>
    </fill>
    <fill>
      <gradientFill degree="90">
        <stop position="0">
          <color theme="0"/>
        </stop>
        <stop position="1">
          <color rgb="FFFF0000"/>
        </stop>
      </gradient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1" applyNumberFormat="0" applyFill="0" applyAlignment="0" applyProtection="0"/>
  </cellStyleXfs>
  <cellXfs count="131">
    <xf numFmtId="0" fontId="0" fillId="0" borderId="0" xfId="0"/>
    <xf numFmtId="0" fontId="7" fillId="0" borderId="0" xfId="0" applyFont="1" applyBorder="1"/>
    <xf numFmtId="0" fontId="0" fillId="2" borderId="3" xfId="0" applyFill="1" applyBorder="1"/>
    <xf numFmtId="0" fontId="8" fillId="3" borderId="3" xfId="0" applyFont="1" applyFill="1" applyBorder="1" applyAlignment="1">
      <alignment horizontal="left"/>
    </xf>
    <xf numFmtId="0" fontId="4" fillId="2" borderId="3" xfId="1" applyFill="1" applyBorder="1" applyAlignment="1">
      <alignment horizontal="left"/>
    </xf>
    <xf numFmtId="0" fontId="0" fillId="4" borderId="3" xfId="0" applyFont="1" applyFill="1" applyBorder="1"/>
    <xf numFmtId="0" fontId="0" fillId="2" borderId="3" xfId="0" applyFont="1" applyFill="1" applyBorder="1"/>
    <xf numFmtId="2" fontId="0" fillId="2" borderId="3" xfId="0" applyNumberFormat="1" applyFont="1" applyFill="1" applyBorder="1"/>
    <xf numFmtId="2" fontId="0" fillId="4" borderId="3" xfId="0" applyNumberFormat="1" applyFont="1" applyFill="1" applyBorder="1"/>
    <xf numFmtId="0" fontId="0" fillId="4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2" fontId="0" fillId="2" borderId="3" xfId="0" applyNumberFormat="1" applyFill="1" applyBorder="1"/>
    <xf numFmtId="0" fontId="0" fillId="0" borderId="3" xfId="0" applyBorder="1"/>
    <xf numFmtId="0" fontId="4" fillId="0" borderId="3" xfId="0" applyFont="1" applyBorder="1" applyAlignment="1">
      <alignment horizontal="left"/>
    </xf>
    <xf numFmtId="0" fontId="0" fillId="0" borderId="3" xfId="0" applyFill="1" applyBorder="1"/>
    <xf numFmtId="0" fontId="4" fillId="0" borderId="3" xfId="0" applyFont="1" applyBorder="1"/>
    <xf numFmtId="0" fontId="4" fillId="0" borderId="3" xfId="0" applyFont="1" applyBorder="1" applyAlignment="1">
      <alignment vertical="top"/>
    </xf>
    <xf numFmtId="0" fontId="0" fillId="0" borderId="3" xfId="0" applyFont="1" applyBorder="1"/>
    <xf numFmtId="0" fontId="0" fillId="0" borderId="3" xfId="0" applyFont="1" applyFill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shrinkToFi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49" fontId="1" fillId="0" borderId="3" xfId="0" applyNumberFormat="1" applyFont="1" applyBorder="1" applyAlignment="1">
      <alignment horizontal="left" wrapText="1" readingOrder="1"/>
    </xf>
    <xf numFmtId="164" fontId="0" fillId="0" borderId="3" xfId="0" applyNumberFormat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/>
    <xf numFmtId="1" fontId="0" fillId="0" borderId="3" xfId="0" applyNumberFormat="1" applyFont="1" applyBorder="1"/>
    <xf numFmtId="0" fontId="6" fillId="0" borderId="7" xfId="0" applyFont="1" applyBorder="1"/>
    <xf numFmtId="0" fontId="6" fillId="0" borderId="10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2" fontId="0" fillId="0" borderId="3" xfId="0" applyNumberFormat="1" applyBorder="1"/>
    <xf numFmtId="0" fontId="6" fillId="7" borderId="3" xfId="0" applyFont="1" applyFill="1" applyBorder="1"/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7" borderId="3" xfId="0" applyFont="1" applyFill="1" applyBorder="1" applyAlignment="1">
      <alignment horizontal="right" vertical="center"/>
    </xf>
    <xf numFmtId="0" fontId="6" fillId="7" borderId="3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2" borderId="3" xfId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4" fillId="8" borderId="3" xfId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/>
    </xf>
    <xf numFmtId="0" fontId="4" fillId="11" borderId="3" xfId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0" fillId="14" borderId="3" xfId="0" applyFont="1" applyFill="1" applyBorder="1" applyAlignment="1">
      <alignment horizontal="right" vertical="center"/>
    </xf>
    <xf numFmtId="0" fontId="12" fillId="15" borderId="6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5" borderId="8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right"/>
    </xf>
    <xf numFmtId="0" fontId="7" fillId="16" borderId="10" xfId="0" applyFont="1" applyFill="1" applyBorder="1" applyAlignment="1">
      <alignment horizontal="right"/>
    </xf>
    <xf numFmtId="0" fontId="7" fillId="17" borderId="16" xfId="0" applyFont="1" applyFill="1" applyBorder="1" applyAlignment="1">
      <alignment horizontal="right"/>
    </xf>
    <xf numFmtId="0" fontId="15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3" xfId="0" applyFont="1" applyBorder="1"/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shrinkToFit="1"/>
    </xf>
    <xf numFmtId="45" fontId="0" fillId="2" borderId="3" xfId="0" applyNumberFormat="1" applyFill="1" applyBorder="1"/>
    <xf numFmtId="164" fontId="0" fillId="2" borderId="3" xfId="0" applyNumberFormat="1" applyFill="1" applyBorder="1"/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5" fontId="0" fillId="0" borderId="3" xfId="0" applyNumberFormat="1" applyBorder="1"/>
    <xf numFmtId="164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47" fontId="0" fillId="0" borderId="3" xfId="0" applyNumberFormat="1" applyBorder="1"/>
    <xf numFmtId="166" fontId="0" fillId="2" borderId="3" xfId="0" applyNumberFormat="1" applyFont="1" applyFill="1" applyBorder="1"/>
    <xf numFmtId="166" fontId="0" fillId="4" borderId="3" xfId="0" applyNumberFormat="1" applyFont="1" applyFill="1" applyBorder="1"/>
    <xf numFmtId="166" fontId="0" fillId="0" borderId="3" xfId="0" applyNumberFormat="1" applyBorder="1"/>
    <xf numFmtId="0" fontId="5" fillId="2" borderId="4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2">
    <cellStyle name="Normál" xfId="0" builtinId="0"/>
    <cellStyle name="Összesen" xfId="1" builtinId="25"/>
  </cellStyles>
  <dxfs count="16"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auto="1"/>
      </font>
      <fill>
        <patternFill patternType="solid">
          <fgColor theme="0" tint="-0.14990691854609822"/>
          <bgColor theme="0" tint="-4.9989318521683403E-2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TableStyle="TableStyleMedium2" defaultPivotStyle="PivotStyleLight16">
    <tableStyle name="Saját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FF0000"/>
      <color rgb="FF000000"/>
      <color rgb="FFFFFFFF"/>
      <color rgb="FFCC0000"/>
      <color rgb="FFF43D18"/>
      <color rgb="FFEF5011"/>
      <color rgb="FF861A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áblázat1" displayName="Táblázat1" ref="A2:G10" totalsRowShown="0" headerRowDxfId="8" dataDxfId="7">
  <autoFilter ref="A2:G10"/>
  <sortState ref="A3:G10">
    <sortCondition ref="G2:G10"/>
  </sortState>
  <tableColumns count="7">
    <tableColumn id="1" name="Oszlop1" dataDxfId="6"/>
    <tableColumn id="2" name="Iskola" dataDxfId="5">
      <calculatedColumnFormula>Iskolák!B3</calculatedColumnFormula>
    </tableColumn>
    <tableColumn id="3" name="Atlétika" dataDxfId="4">
      <calculatedColumnFormula>'Atlétika összesítő'!$L3</calculatedColumnFormula>
    </tableColumn>
    <tableColumn id="4" name="Csapatjáték" dataDxfId="3">
      <calculatedColumnFormula>'Csapatjáték összesítő'!$G3</calculatedColumnFormula>
    </tableColumn>
    <tableColumn id="7" name="Úszás" dataDxfId="2">
      <calculatedColumnFormula>'Úszás összesítő'!$G4</calculatedColumnFormula>
    </tableColumn>
    <tableColumn id="5" name="Összesen" dataDxfId="1">
      <calculatedColumnFormula>SUM(C3:E3)</calculatedColumnFormula>
    </tableColumn>
    <tableColumn id="6" name="hely" dataDxfId="0">
      <calculatedColumnFormula>_xlfn.RANK.EQ(F3,F$3:F$10)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8" zoomScale="85" zoomScaleNormal="85" workbookViewId="0">
      <selection activeCell="C22" sqref="C22"/>
    </sheetView>
  </sheetViews>
  <sheetFormatPr defaultRowHeight="15" x14ac:dyDescent="0.25"/>
  <cols>
    <col min="1" max="1" width="14.140625" style="2" customWidth="1"/>
    <col min="2" max="2" width="63.85546875" style="2" bestFit="1" customWidth="1"/>
    <col min="3" max="3" width="20.85546875" style="2" bestFit="1" customWidth="1"/>
    <col min="4" max="4" width="12.42578125" style="73" bestFit="1" customWidth="1"/>
    <col min="5" max="5" width="10.140625" style="2" bestFit="1" customWidth="1"/>
    <col min="6" max="6" width="4.85546875" style="2" bestFit="1" customWidth="1"/>
    <col min="7" max="7" width="9.5703125" style="2" bestFit="1" customWidth="1"/>
    <col min="8" max="8" width="5.28515625" style="2" customWidth="1"/>
    <col min="9" max="10" width="4.7109375" style="2" customWidth="1"/>
    <col min="11" max="11" width="20.140625" style="74" customWidth="1"/>
    <col min="12" max="12" width="22.42578125" style="2" customWidth="1"/>
    <col min="13" max="13" width="16.140625" style="2" bestFit="1" customWidth="1"/>
    <col min="14" max="14" width="9.140625" style="2" customWidth="1"/>
    <col min="15" max="16384" width="9.140625" style="2"/>
  </cols>
  <sheetData>
    <row r="1" spans="1:14" ht="21" x14ac:dyDescent="0.25">
      <c r="A1" s="124" t="s">
        <v>6</v>
      </c>
      <c r="B1" s="125"/>
      <c r="C1" s="125"/>
      <c r="D1" s="125"/>
      <c r="E1" s="125"/>
      <c r="F1" s="125"/>
      <c r="G1" s="126"/>
    </row>
    <row r="2" spans="1:14" s="70" customFormat="1" x14ac:dyDescent="0.25">
      <c r="A2" s="83"/>
      <c r="B2" s="83"/>
      <c r="C2" s="83"/>
      <c r="D2" s="83"/>
      <c r="E2" s="83"/>
      <c r="F2" s="83"/>
      <c r="G2" s="83"/>
      <c r="H2" s="84"/>
      <c r="I2" s="84"/>
      <c r="J2" s="84"/>
      <c r="K2" s="84" t="s">
        <v>32</v>
      </c>
      <c r="L2" s="84" t="s">
        <v>25</v>
      </c>
      <c r="M2" s="84" t="s">
        <v>33</v>
      </c>
      <c r="N2" s="84" t="s">
        <v>46</v>
      </c>
    </row>
    <row r="3" spans="1:14" x14ac:dyDescent="0.25">
      <c r="A3" s="85" t="s">
        <v>8</v>
      </c>
      <c r="B3" s="83" t="s">
        <v>26</v>
      </c>
      <c r="C3" s="83" t="s">
        <v>1</v>
      </c>
      <c r="D3" s="83" t="s">
        <v>2</v>
      </c>
      <c r="E3" s="83" t="s">
        <v>3</v>
      </c>
      <c r="F3" s="83" t="s">
        <v>64</v>
      </c>
      <c r="G3" s="83" t="s">
        <v>5</v>
      </c>
      <c r="K3" s="74" t="s">
        <v>18</v>
      </c>
      <c r="L3" s="2" t="str">
        <f>Iskolák!B3</f>
        <v>Deák Ferenc Gimnázium Fehérgyarmat</v>
      </c>
      <c r="M3" s="2">
        <f>SUMIF(B$3:B$47, Iskolák!B3, G$3:G$47)</f>
        <v>17</v>
      </c>
      <c r="N3" s="2">
        <f t="shared" ref="N3:N10" si="0">IF(M3&lt;&gt;"",_xlfn.RANK.EQ(M3,M$3:M$10),"")</f>
        <v>4</v>
      </c>
    </row>
    <row r="4" spans="1:14" x14ac:dyDescent="0.25">
      <c r="A4" s="6"/>
      <c r="B4" s="6" t="str">
        <f>Iskolák!B3</f>
        <v>Deák Ferenc Gimnázium Fehérgyarmat</v>
      </c>
      <c r="C4" s="6" t="s">
        <v>109</v>
      </c>
      <c r="D4" s="72" t="s">
        <v>6</v>
      </c>
      <c r="E4" s="7">
        <v>10</v>
      </c>
      <c r="F4" s="6">
        <f t="shared" ref="F4:F11" si="1">IF(E4&lt;&gt;"",_xlfn.RANK.EQ(E4,E$4:E$11,1),"")</f>
        <v>8</v>
      </c>
      <c r="G4" s="6">
        <f t="shared" ref="G4:G47" si="2">IF(F4&lt;&gt;"",IF(F4=1,9,9-F4),"")</f>
        <v>1</v>
      </c>
      <c r="K4" s="74" t="s">
        <v>7</v>
      </c>
      <c r="L4" s="2" t="str">
        <f>Iskolák!B4</f>
        <v>Szent Imre Katolikus Gimnázium, Általános Iskola és Kollégium</v>
      </c>
      <c r="M4" s="2">
        <f>SUMIF(B$3:B$47, Iskolák!B4, G$3:G$47)</f>
        <v>28</v>
      </c>
      <c r="N4" s="2">
        <f t="shared" si="0"/>
        <v>1</v>
      </c>
    </row>
    <row r="5" spans="1:14" x14ac:dyDescent="0.25">
      <c r="A5" s="5"/>
      <c r="B5" s="5" t="str">
        <f>Iskolák!B4</f>
        <v>Szent Imre Katolikus Gimnázium, Általános Iskola és Kollégium</v>
      </c>
      <c r="C5" s="5" t="s">
        <v>110</v>
      </c>
      <c r="D5" s="71" t="s">
        <v>6</v>
      </c>
      <c r="E5" s="8">
        <v>8.4</v>
      </c>
      <c r="F5" s="5">
        <f t="shared" si="1"/>
        <v>1</v>
      </c>
      <c r="G5" s="5">
        <f t="shared" si="2"/>
        <v>9</v>
      </c>
      <c r="K5" s="74" t="s">
        <v>19</v>
      </c>
      <c r="L5" s="2" t="str">
        <f>Iskolák!B5</f>
        <v>Eötvös József Gyakorló Általános Iskola és Gimnázium</v>
      </c>
      <c r="M5" s="2">
        <f>SUMIF(B$3:B$47, Iskolák!B5, G$3:G$47)</f>
        <v>17</v>
      </c>
      <c r="N5" s="2">
        <f t="shared" si="0"/>
        <v>4</v>
      </c>
    </row>
    <row r="6" spans="1:14" x14ac:dyDescent="0.25">
      <c r="A6" s="6"/>
      <c r="B6" s="6" t="str">
        <f>Iskolák!B5</f>
        <v>Eötvös József Gyakorló Általános Iskola és Gimnázium</v>
      </c>
      <c r="C6" s="6" t="s">
        <v>111</v>
      </c>
      <c r="D6" s="72" t="s">
        <v>6</v>
      </c>
      <c r="E6" s="7">
        <v>9.3000000000000007</v>
      </c>
      <c r="F6" s="6">
        <f t="shared" si="1"/>
        <v>5</v>
      </c>
      <c r="G6" s="6">
        <f t="shared" si="2"/>
        <v>4</v>
      </c>
      <c r="K6" s="74" t="s">
        <v>20</v>
      </c>
      <c r="L6" s="2" t="str">
        <f>Iskolák!B6</f>
        <v>Báthory István Gimnázium és Szakközépiskola, Nyírbátor</v>
      </c>
      <c r="M6" s="2">
        <f>SUMIF(B$3:B$47, Iskolák!B6, G$3:G$47)</f>
        <v>17</v>
      </c>
      <c r="N6" s="2">
        <f t="shared" si="0"/>
        <v>4</v>
      </c>
    </row>
    <row r="7" spans="1:14" x14ac:dyDescent="0.25">
      <c r="A7" s="5"/>
      <c r="B7" s="5" t="str">
        <f>Iskolák!B6</f>
        <v>Báthory István Gimnázium és Szakközépiskola, Nyírbátor</v>
      </c>
      <c r="C7" s="5" t="s">
        <v>112</v>
      </c>
      <c r="D7" s="71" t="s">
        <v>6</v>
      </c>
      <c r="E7" s="8">
        <v>9.4</v>
      </c>
      <c r="F7" s="5">
        <f t="shared" si="1"/>
        <v>6</v>
      </c>
      <c r="G7" s="5">
        <f t="shared" si="2"/>
        <v>3</v>
      </c>
      <c r="K7" s="74" t="s">
        <v>21</v>
      </c>
      <c r="L7" s="2" t="str">
        <f>Iskolák!B7</f>
        <v>Arany János Gimnázium és Általános Iskola</v>
      </c>
      <c r="M7" s="2">
        <f>SUMIF(B$3:B$47, Iskolák!B7, G$3:G$47)</f>
        <v>19</v>
      </c>
      <c r="N7" s="2">
        <f t="shared" si="0"/>
        <v>3</v>
      </c>
    </row>
    <row r="8" spans="1:14" x14ac:dyDescent="0.25">
      <c r="A8" s="6"/>
      <c r="B8" s="6" t="str">
        <f>Iskolák!B7</f>
        <v>Arany János Gimnázium és Általános Iskola</v>
      </c>
      <c r="C8" s="6" t="s">
        <v>113</v>
      </c>
      <c r="D8" s="72" t="s">
        <v>6</v>
      </c>
      <c r="E8" s="7">
        <v>9.1</v>
      </c>
      <c r="F8" s="6">
        <f t="shared" si="1"/>
        <v>3</v>
      </c>
      <c r="G8" s="6">
        <f t="shared" si="2"/>
        <v>6</v>
      </c>
      <c r="K8" s="74" t="s">
        <v>22</v>
      </c>
      <c r="L8" s="2" t="str">
        <f>Iskolák!B8</f>
        <v>Nyíregyházi Evangélikus Kossuth Lajos Gimnázium</v>
      </c>
      <c r="M8" s="2">
        <f>SUMIF(B$3:B$47, Iskolák!B8, G$3:G$47)</f>
        <v>15</v>
      </c>
      <c r="N8" s="2">
        <f t="shared" si="0"/>
        <v>7</v>
      </c>
    </row>
    <row r="9" spans="1:14" x14ac:dyDescent="0.25">
      <c r="A9" s="5"/>
      <c r="B9" s="5" t="str">
        <f>Iskolák!B8</f>
        <v>Nyíregyházi Evangélikus Kossuth Lajos Gimnázium</v>
      </c>
      <c r="C9" s="9" t="s">
        <v>385</v>
      </c>
      <c r="D9" s="71" t="s">
        <v>6</v>
      </c>
      <c r="E9" s="8">
        <v>9.1999999999999993</v>
      </c>
      <c r="F9" s="5">
        <f t="shared" si="1"/>
        <v>4</v>
      </c>
      <c r="G9" s="5">
        <f t="shared" si="2"/>
        <v>5</v>
      </c>
      <c r="K9" s="74" t="s">
        <v>23</v>
      </c>
      <c r="L9" s="2" t="str">
        <f>Iskolák!B9</f>
        <v>Kőrösi Csoma Sándor Gimnázium és Szakközépiskola, Hajdúnánás</v>
      </c>
      <c r="M9" s="2">
        <f>SUMIF(B$3:B$47, Iskolák!B9, G$3:G$47)</f>
        <v>12</v>
      </c>
      <c r="N9" s="2">
        <f t="shared" si="0"/>
        <v>8</v>
      </c>
    </row>
    <row r="10" spans="1:14" x14ac:dyDescent="0.25">
      <c r="A10" s="6"/>
      <c r="B10" s="6" t="str">
        <f>Iskolák!B9</f>
        <v>Kőrösi Csoma Sándor Gimnázium és Szakközépiskola, Hajdúnánás</v>
      </c>
      <c r="C10" s="6" t="s">
        <v>114</v>
      </c>
      <c r="D10" s="72" t="s">
        <v>6</v>
      </c>
      <c r="E10" s="7">
        <v>9.6</v>
      </c>
      <c r="F10" s="6">
        <f t="shared" si="1"/>
        <v>7</v>
      </c>
      <c r="G10" s="6">
        <f t="shared" si="2"/>
        <v>2</v>
      </c>
      <c r="K10" s="74" t="s">
        <v>24</v>
      </c>
      <c r="L10" s="2" t="str">
        <f>Iskolák!B10</f>
        <v>Kossuth Lajos Gimnázium és Szakközépiskola, Tiszafüred</v>
      </c>
      <c r="M10" s="2">
        <f>SUMIF(B$3:B$47, Iskolák!B10, G$3:G$47)</f>
        <v>26</v>
      </c>
      <c r="N10" s="2">
        <f t="shared" si="0"/>
        <v>2</v>
      </c>
    </row>
    <row r="11" spans="1:14" x14ac:dyDescent="0.25">
      <c r="A11" s="5"/>
      <c r="B11" s="5" t="str">
        <f>Iskolák!B10</f>
        <v>Kossuth Lajos Gimnázium és Szakközépiskola, Tiszafüred</v>
      </c>
      <c r="C11" s="5" t="s">
        <v>115</v>
      </c>
      <c r="D11" s="71" t="s">
        <v>6</v>
      </c>
      <c r="E11" s="8">
        <v>9</v>
      </c>
      <c r="F11" s="5">
        <f t="shared" si="1"/>
        <v>2</v>
      </c>
      <c r="G11" s="5">
        <f t="shared" si="2"/>
        <v>7</v>
      </c>
      <c r="N11" s="2" t="str">
        <f>IF(O11&lt;&gt;"",_xlfn.RANK.EQ(N11,N$3:N$10),"")</f>
        <v/>
      </c>
    </row>
    <row r="12" spans="1:14" x14ac:dyDescent="0.25">
      <c r="A12" s="5"/>
      <c r="B12" s="5"/>
      <c r="C12" s="5"/>
      <c r="D12" s="71"/>
      <c r="E12" s="8"/>
      <c r="F12" s="5"/>
      <c r="G12" s="5"/>
    </row>
    <row r="13" spans="1:14" x14ac:dyDescent="0.25">
      <c r="A13" s="5"/>
      <c r="B13" s="5"/>
      <c r="C13" s="5"/>
      <c r="D13" s="71"/>
      <c r="E13" s="8"/>
      <c r="F13" s="5"/>
      <c r="G13" s="5"/>
    </row>
    <row r="14" spans="1:14" x14ac:dyDescent="0.25">
      <c r="A14" s="3"/>
      <c r="B14" s="3"/>
      <c r="C14" s="3"/>
      <c r="D14" s="69"/>
      <c r="E14" s="3"/>
      <c r="F14" s="3"/>
      <c r="G14" s="3"/>
    </row>
    <row r="15" spans="1:14" x14ac:dyDescent="0.25">
      <c r="A15" s="86" t="s">
        <v>9</v>
      </c>
      <c r="B15" s="83" t="s">
        <v>26</v>
      </c>
      <c r="C15" s="83" t="s">
        <v>1</v>
      </c>
      <c r="D15" s="83" t="s">
        <v>2</v>
      </c>
      <c r="E15" s="83" t="s">
        <v>3</v>
      </c>
      <c r="F15" s="83" t="s">
        <v>64</v>
      </c>
      <c r="G15" s="83" t="s">
        <v>5</v>
      </c>
    </row>
    <row r="16" spans="1:14" x14ac:dyDescent="0.25">
      <c r="A16" s="5"/>
      <c r="B16" s="5" t="str">
        <f>Iskolák!B3</f>
        <v>Deák Ferenc Gimnázium Fehérgyarmat</v>
      </c>
      <c r="C16" s="5" t="s">
        <v>116</v>
      </c>
      <c r="D16" s="71" t="s">
        <v>6</v>
      </c>
      <c r="E16" s="8">
        <v>9</v>
      </c>
      <c r="F16" s="5">
        <f t="shared" ref="F16:F23" si="3">IF(E16&lt;&gt;"",_xlfn.RANK.EQ(E16,E$16:E$23,1),"")</f>
        <v>2</v>
      </c>
      <c r="G16" s="5">
        <f t="shared" si="2"/>
        <v>7</v>
      </c>
    </row>
    <row r="17" spans="1:7" x14ac:dyDescent="0.25">
      <c r="A17" s="6"/>
      <c r="B17" s="6" t="str">
        <f>Iskolák!B4</f>
        <v>Szent Imre Katolikus Gimnázium, Általános Iskola és Kollégium</v>
      </c>
      <c r="C17" s="6" t="s">
        <v>117</v>
      </c>
      <c r="D17" s="72" t="s">
        <v>6</v>
      </c>
      <c r="E17" s="7">
        <v>8.4</v>
      </c>
      <c r="F17" s="6">
        <f t="shared" si="3"/>
        <v>1</v>
      </c>
      <c r="G17" s="6">
        <f t="shared" si="2"/>
        <v>9</v>
      </c>
    </row>
    <row r="18" spans="1:7" x14ac:dyDescent="0.25">
      <c r="A18" s="5"/>
      <c r="B18" s="5" t="str">
        <f>Iskolák!B5</f>
        <v>Eötvös József Gyakorló Általános Iskola és Gimnázium</v>
      </c>
      <c r="C18" s="5" t="s">
        <v>118</v>
      </c>
      <c r="D18" s="71" t="s">
        <v>6</v>
      </c>
      <c r="E18" s="8">
        <v>10.199999999999999</v>
      </c>
      <c r="F18" s="5">
        <f t="shared" si="3"/>
        <v>6</v>
      </c>
      <c r="G18" s="5">
        <f t="shared" si="2"/>
        <v>3</v>
      </c>
    </row>
    <row r="19" spans="1:7" x14ac:dyDescent="0.25">
      <c r="A19" s="6"/>
      <c r="B19" s="6" t="str">
        <f>Iskolák!B6</f>
        <v>Báthory István Gimnázium és Szakközépiskola, Nyírbátor</v>
      </c>
      <c r="C19" s="6" t="s">
        <v>119</v>
      </c>
      <c r="D19" s="72" t="s">
        <v>6</v>
      </c>
      <c r="E19" s="7">
        <v>9.3000000000000007</v>
      </c>
      <c r="F19" s="6">
        <f t="shared" si="3"/>
        <v>4</v>
      </c>
      <c r="G19" s="6">
        <f t="shared" si="2"/>
        <v>5</v>
      </c>
    </row>
    <row r="20" spans="1:7" x14ac:dyDescent="0.25">
      <c r="A20" s="5"/>
      <c r="B20" s="5" t="str">
        <f>Iskolák!B7</f>
        <v>Arany János Gimnázium és Általános Iskola</v>
      </c>
      <c r="C20" s="5" t="s">
        <v>348</v>
      </c>
      <c r="D20" s="71" t="s">
        <v>6</v>
      </c>
      <c r="E20" s="8">
        <v>10.199999999999999</v>
      </c>
      <c r="F20" s="5">
        <f t="shared" si="3"/>
        <v>6</v>
      </c>
      <c r="G20" s="5">
        <f t="shared" si="2"/>
        <v>3</v>
      </c>
    </row>
    <row r="21" spans="1:7" x14ac:dyDescent="0.25">
      <c r="A21" s="6"/>
      <c r="B21" s="6" t="str">
        <f>Iskolák!B8</f>
        <v>Nyíregyházi Evangélikus Kossuth Lajos Gimnázium</v>
      </c>
      <c r="C21" s="10" t="s">
        <v>120</v>
      </c>
      <c r="D21" s="72" t="s">
        <v>6</v>
      </c>
      <c r="E21" s="7">
        <v>10</v>
      </c>
      <c r="F21" s="6">
        <f t="shared" si="3"/>
        <v>5</v>
      </c>
      <c r="G21" s="6">
        <f t="shared" si="2"/>
        <v>4</v>
      </c>
    </row>
    <row r="22" spans="1:7" x14ac:dyDescent="0.25">
      <c r="A22" s="5"/>
      <c r="B22" s="5" t="str">
        <f>Iskolák!B9</f>
        <v>Kőrösi Csoma Sándor Gimnázium és Szakközépiskola, Hajdúnánás</v>
      </c>
      <c r="C22" s="5" t="s">
        <v>121</v>
      </c>
      <c r="D22" s="71" t="s">
        <v>6</v>
      </c>
      <c r="E22" s="8">
        <v>12</v>
      </c>
      <c r="F22" s="5">
        <f t="shared" si="3"/>
        <v>8</v>
      </c>
      <c r="G22" s="5">
        <f t="shared" si="2"/>
        <v>1</v>
      </c>
    </row>
    <row r="23" spans="1:7" x14ac:dyDescent="0.25">
      <c r="A23" s="6"/>
      <c r="B23" s="6" t="str">
        <f>Iskolák!B10</f>
        <v>Kossuth Lajos Gimnázium és Szakközépiskola, Tiszafüred</v>
      </c>
      <c r="C23" s="6" t="s">
        <v>122</v>
      </c>
      <c r="D23" s="72" t="s">
        <v>6</v>
      </c>
      <c r="E23" s="7">
        <v>9.1</v>
      </c>
      <c r="F23" s="6">
        <f t="shared" si="3"/>
        <v>3</v>
      </c>
      <c r="G23" s="6">
        <f t="shared" si="2"/>
        <v>6</v>
      </c>
    </row>
    <row r="24" spans="1:7" x14ac:dyDescent="0.25">
      <c r="A24" s="6"/>
      <c r="B24" s="6"/>
      <c r="C24" s="6"/>
      <c r="D24" s="72"/>
      <c r="E24" s="7"/>
      <c r="F24" s="6"/>
      <c r="G24" s="6"/>
    </row>
    <row r="25" spans="1:7" x14ac:dyDescent="0.25">
      <c r="A25" s="6"/>
      <c r="B25" s="6"/>
      <c r="C25" s="6"/>
      <c r="D25" s="72"/>
      <c r="E25" s="7"/>
      <c r="F25" s="6"/>
      <c r="G25" s="6"/>
    </row>
    <row r="26" spans="1:7" x14ac:dyDescent="0.25">
      <c r="A26" s="3"/>
      <c r="B26" s="3"/>
      <c r="C26" s="3"/>
      <c r="D26" s="69"/>
      <c r="E26" s="3"/>
      <c r="F26" s="3"/>
      <c r="G26" s="3"/>
    </row>
    <row r="27" spans="1:7" x14ac:dyDescent="0.25">
      <c r="A27" s="85" t="s">
        <v>11</v>
      </c>
      <c r="B27" s="83" t="s">
        <v>26</v>
      </c>
      <c r="C27" s="83" t="s">
        <v>1</v>
      </c>
      <c r="D27" s="83" t="s">
        <v>2</v>
      </c>
      <c r="E27" s="83" t="s">
        <v>3</v>
      </c>
      <c r="F27" s="83" t="s">
        <v>64</v>
      </c>
      <c r="G27" s="83" t="s">
        <v>5</v>
      </c>
    </row>
    <row r="28" spans="1:7" x14ac:dyDescent="0.25">
      <c r="A28" s="6"/>
      <c r="B28" s="6" t="str">
        <f>Iskolák!B3</f>
        <v>Deák Ferenc Gimnázium Fehérgyarmat</v>
      </c>
      <c r="C28" s="6" t="s">
        <v>180</v>
      </c>
      <c r="D28" s="72" t="s">
        <v>6</v>
      </c>
      <c r="E28" s="7">
        <v>9.1</v>
      </c>
      <c r="F28" s="6">
        <f t="shared" ref="F28:F35" si="4">IF(E28&lt;&gt;"",_xlfn.RANK.EQ(E28,E$28:E$35,1),"")</f>
        <v>3</v>
      </c>
      <c r="G28" s="6">
        <f t="shared" si="2"/>
        <v>6</v>
      </c>
    </row>
    <row r="29" spans="1:7" x14ac:dyDescent="0.25">
      <c r="A29" s="5"/>
      <c r="B29" s="5" t="str">
        <f>Iskolák!B4</f>
        <v>Szent Imre Katolikus Gimnázium, Általános Iskola és Kollégium</v>
      </c>
      <c r="C29" s="5" t="s">
        <v>286</v>
      </c>
      <c r="D29" s="71" t="s">
        <v>6</v>
      </c>
      <c r="E29" s="8">
        <v>9.6</v>
      </c>
      <c r="F29" s="5">
        <f t="shared" si="4"/>
        <v>6</v>
      </c>
      <c r="G29" s="5">
        <f t="shared" si="2"/>
        <v>3</v>
      </c>
    </row>
    <row r="30" spans="1:7" x14ac:dyDescent="0.25">
      <c r="A30" s="6"/>
      <c r="B30" s="6" t="str">
        <f>Iskolák!B5</f>
        <v>Eötvös József Gyakorló Általános Iskola és Gimnázium</v>
      </c>
      <c r="C30" s="6" t="s">
        <v>125</v>
      </c>
      <c r="D30" s="72" t="s">
        <v>6</v>
      </c>
      <c r="E30" s="7">
        <v>9</v>
      </c>
      <c r="F30" s="6">
        <f t="shared" si="4"/>
        <v>2</v>
      </c>
      <c r="G30" s="6">
        <f t="shared" si="2"/>
        <v>7</v>
      </c>
    </row>
    <row r="31" spans="1:7" x14ac:dyDescent="0.25">
      <c r="A31" s="5"/>
      <c r="B31" s="5" t="str">
        <f>Iskolák!B6</f>
        <v>Báthory István Gimnázium és Szakközépiskola, Nyírbátor</v>
      </c>
      <c r="C31" s="5" t="s">
        <v>126</v>
      </c>
      <c r="D31" s="71" t="s">
        <v>6</v>
      </c>
      <c r="E31" s="8">
        <v>9.6</v>
      </c>
      <c r="F31" s="5">
        <f t="shared" si="4"/>
        <v>6</v>
      </c>
      <c r="G31" s="5">
        <f t="shared" si="2"/>
        <v>3</v>
      </c>
    </row>
    <row r="32" spans="1:7" x14ac:dyDescent="0.25">
      <c r="A32" s="6"/>
      <c r="B32" s="6" t="str">
        <f>Iskolák!B7</f>
        <v>Arany János Gimnázium és Általános Iskola</v>
      </c>
      <c r="C32" s="6" t="s">
        <v>127</v>
      </c>
      <c r="D32" s="72" t="s">
        <v>6</v>
      </c>
      <c r="E32" s="7">
        <v>9.8000000000000007</v>
      </c>
      <c r="F32" s="6">
        <f t="shared" si="4"/>
        <v>8</v>
      </c>
      <c r="G32" s="6">
        <f t="shared" si="2"/>
        <v>1</v>
      </c>
    </row>
    <row r="33" spans="1:7" x14ac:dyDescent="0.25">
      <c r="A33" s="5"/>
      <c r="B33" s="5" t="str">
        <f>Iskolák!B8</f>
        <v>Nyíregyházi Evangélikus Kossuth Lajos Gimnázium</v>
      </c>
      <c r="C33" s="9" t="s">
        <v>128</v>
      </c>
      <c r="D33" s="71" t="s">
        <v>6</v>
      </c>
      <c r="E33" s="8">
        <v>9.1999999999999993</v>
      </c>
      <c r="F33" s="5">
        <f t="shared" si="4"/>
        <v>4</v>
      </c>
      <c r="G33" s="5">
        <f t="shared" si="2"/>
        <v>5</v>
      </c>
    </row>
    <row r="34" spans="1:7" x14ac:dyDescent="0.25">
      <c r="A34" s="6"/>
      <c r="B34" s="6" t="str">
        <f>Iskolák!B9</f>
        <v>Kőrösi Csoma Sándor Gimnázium és Szakközépiskola, Hajdúnánás</v>
      </c>
      <c r="C34" s="6" t="s">
        <v>129</v>
      </c>
      <c r="D34" s="72" t="s">
        <v>6</v>
      </c>
      <c r="E34" s="7">
        <v>9.5</v>
      </c>
      <c r="F34" s="6">
        <f t="shared" si="4"/>
        <v>5</v>
      </c>
      <c r="G34" s="6">
        <f t="shared" si="2"/>
        <v>4</v>
      </c>
    </row>
    <row r="35" spans="1:7" x14ac:dyDescent="0.25">
      <c r="A35" s="5"/>
      <c r="B35" s="5" t="str">
        <f>Iskolák!B10</f>
        <v>Kossuth Lajos Gimnázium és Szakközépiskola, Tiszafüred</v>
      </c>
      <c r="C35" s="5" t="s">
        <v>349</v>
      </c>
      <c r="D35" s="71" t="s">
        <v>6</v>
      </c>
      <c r="E35" s="8">
        <v>8.6</v>
      </c>
      <c r="F35" s="5">
        <f t="shared" si="4"/>
        <v>1</v>
      </c>
      <c r="G35" s="5">
        <f t="shared" si="2"/>
        <v>9</v>
      </c>
    </row>
    <row r="36" spans="1:7" x14ac:dyDescent="0.25">
      <c r="A36" s="5"/>
      <c r="B36" s="5"/>
      <c r="C36" s="5"/>
      <c r="D36" s="71"/>
      <c r="E36" s="8"/>
      <c r="F36" s="5"/>
      <c r="G36" s="5"/>
    </row>
    <row r="37" spans="1:7" x14ac:dyDescent="0.25">
      <c r="A37" s="5"/>
      <c r="B37" s="5"/>
      <c r="C37" s="5"/>
      <c r="D37" s="71"/>
      <c r="E37" s="8"/>
      <c r="F37" s="5"/>
      <c r="G37" s="5"/>
    </row>
    <row r="38" spans="1:7" x14ac:dyDescent="0.25">
      <c r="A38" s="3"/>
      <c r="B38" s="3"/>
      <c r="C38" s="3"/>
      <c r="D38" s="69"/>
      <c r="E38" s="3"/>
      <c r="F38" s="3"/>
      <c r="G38" s="3"/>
    </row>
    <row r="39" spans="1:7" x14ac:dyDescent="0.25">
      <c r="A39" s="86" t="s">
        <v>10</v>
      </c>
      <c r="B39" s="83" t="s">
        <v>26</v>
      </c>
      <c r="C39" s="83" t="s">
        <v>1</v>
      </c>
      <c r="D39" s="83" t="s">
        <v>2</v>
      </c>
      <c r="E39" s="83" t="s">
        <v>3</v>
      </c>
      <c r="F39" s="83" t="s">
        <v>64</v>
      </c>
      <c r="G39" s="83" t="s">
        <v>5</v>
      </c>
    </row>
    <row r="40" spans="1:7" x14ac:dyDescent="0.25">
      <c r="A40" s="5"/>
      <c r="B40" s="5" t="str">
        <f>Iskolák!B3</f>
        <v>Deák Ferenc Gimnázium Fehérgyarmat</v>
      </c>
      <c r="C40" s="5" t="s">
        <v>344</v>
      </c>
      <c r="D40" s="71" t="s">
        <v>6</v>
      </c>
      <c r="E40" s="8">
        <v>8.6999999999999993</v>
      </c>
      <c r="F40" s="5">
        <f t="shared" ref="F40:F47" si="5">IF(E40&lt;&gt;"",_xlfn.RANK.EQ(E40,E$40:E$47,1),"")</f>
        <v>6</v>
      </c>
      <c r="G40" s="5">
        <f t="shared" si="2"/>
        <v>3</v>
      </c>
    </row>
    <row r="41" spans="1:7" x14ac:dyDescent="0.25">
      <c r="A41" s="6"/>
      <c r="B41" s="6" t="str">
        <f>Iskolák!B4</f>
        <v>Szent Imre Katolikus Gimnázium, Általános Iskola és Kollégium</v>
      </c>
      <c r="C41" s="6" t="s">
        <v>130</v>
      </c>
      <c r="D41" s="72" t="s">
        <v>6</v>
      </c>
      <c r="E41" s="7">
        <v>8</v>
      </c>
      <c r="F41" s="6">
        <f t="shared" si="5"/>
        <v>2</v>
      </c>
      <c r="G41" s="6">
        <f t="shared" si="2"/>
        <v>7</v>
      </c>
    </row>
    <row r="42" spans="1:7" x14ac:dyDescent="0.25">
      <c r="A42" s="5"/>
      <c r="B42" s="5" t="str">
        <f>Iskolák!B5</f>
        <v>Eötvös József Gyakorló Általános Iskola és Gimnázium</v>
      </c>
      <c r="C42" s="5" t="s">
        <v>131</v>
      </c>
      <c r="D42" s="71" t="s">
        <v>6</v>
      </c>
      <c r="E42" s="8">
        <v>8.6999999999999993</v>
      </c>
      <c r="F42" s="5">
        <f t="shared" si="5"/>
        <v>6</v>
      </c>
      <c r="G42" s="5">
        <f t="shared" si="2"/>
        <v>3</v>
      </c>
    </row>
    <row r="43" spans="1:7" x14ac:dyDescent="0.25">
      <c r="A43" s="6"/>
      <c r="B43" s="6" t="str">
        <f>Iskolák!B6</f>
        <v>Báthory István Gimnázium és Szakközépiskola, Nyírbátor</v>
      </c>
      <c r="C43" s="6" t="s">
        <v>132</v>
      </c>
      <c r="D43" s="72" t="s">
        <v>6</v>
      </c>
      <c r="E43" s="7">
        <v>8.1</v>
      </c>
      <c r="F43" s="6">
        <f t="shared" si="5"/>
        <v>3</v>
      </c>
      <c r="G43" s="6">
        <f t="shared" si="2"/>
        <v>6</v>
      </c>
    </row>
    <row r="44" spans="1:7" x14ac:dyDescent="0.25">
      <c r="A44" s="5"/>
      <c r="B44" s="5" t="str">
        <f>Iskolák!B7</f>
        <v>Arany János Gimnázium és Általános Iskola</v>
      </c>
      <c r="C44" s="5" t="s">
        <v>133</v>
      </c>
      <c r="D44" s="71" t="s">
        <v>6</v>
      </c>
      <c r="E44" s="8">
        <v>7.9</v>
      </c>
      <c r="F44" s="5">
        <f t="shared" si="5"/>
        <v>1</v>
      </c>
      <c r="G44" s="5">
        <f t="shared" si="2"/>
        <v>9</v>
      </c>
    </row>
    <row r="45" spans="1:7" x14ac:dyDescent="0.25">
      <c r="A45" s="6"/>
      <c r="B45" s="6" t="str">
        <f>Iskolák!B8</f>
        <v>Nyíregyházi Evangélikus Kossuth Lajos Gimnázium</v>
      </c>
      <c r="C45" s="10" t="s">
        <v>350</v>
      </c>
      <c r="D45" s="72" t="s">
        <v>6</v>
      </c>
      <c r="E45" s="7">
        <v>9.1</v>
      </c>
      <c r="F45" s="6">
        <f t="shared" si="5"/>
        <v>8</v>
      </c>
      <c r="G45" s="6">
        <f t="shared" si="2"/>
        <v>1</v>
      </c>
    </row>
    <row r="46" spans="1:7" x14ac:dyDescent="0.25">
      <c r="A46" s="5"/>
      <c r="B46" s="5" t="str">
        <f>Iskolák!B9</f>
        <v>Kőrösi Csoma Sándor Gimnázium és Szakközépiskola, Hajdúnánás</v>
      </c>
      <c r="C46" s="5" t="s">
        <v>135</v>
      </c>
      <c r="D46" s="71" t="s">
        <v>6</v>
      </c>
      <c r="E46" s="8">
        <v>8.3000000000000007</v>
      </c>
      <c r="F46" s="5">
        <f t="shared" si="5"/>
        <v>4</v>
      </c>
      <c r="G46" s="5">
        <f t="shared" si="2"/>
        <v>5</v>
      </c>
    </row>
    <row r="47" spans="1:7" x14ac:dyDescent="0.25">
      <c r="A47" s="6"/>
      <c r="B47" s="6" t="str">
        <f>Iskolák!B10</f>
        <v>Kossuth Lajos Gimnázium és Szakközépiskola, Tiszafüred</v>
      </c>
      <c r="C47" s="6" t="s">
        <v>136</v>
      </c>
      <c r="D47" s="72" t="s">
        <v>6</v>
      </c>
      <c r="E47" s="7">
        <v>8.5</v>
      </c>
      <c r="F47" s="6">
        <f t="shared" si="5"/>
        <v>5</v>
      </c>
      <c r="G47" s="6">
        <f t="shared" si="2"/>
        <v>4</v>
      </c>
    </row>
    <row r="48" spans="1:7" x14ac:dyDescent="0.25">
      <c r="E48" s="11"/>
    </row>
    <row r="49" spans="5:5" x14ac:dyDescent="0.25">
      <c r="E49" s="11"/>
    </row>
    <row r="50" spans="5:5" x14ac:dyDescent="0.25">
      <c r="E50" s="11"/>
    </row>
  </sheetData>
  <mergeCells count="1">
    <mergeCell ref="A1:G1"/>
  </mergeCells>
  <conditionalFormatting sqref="M3:M1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{1B38C558-F7DC-4753-BDB7-5BC63D250E4B}</x14:id>
        </ext>
      </extLst>
    </cfRule>
  </conditionalFormatting>
  <conditionalFormatting sqref="G4:G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{05F0E094-C328-42C8-9CA1-80B94529E99C}</x14:id>
        </ext>
      </extLst>
    </cfRule>
  </conditionalFormatting>
  <conditionalFormatting sqref="G16:G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{DF373F5C-ED9F-4045-AC68-12AA98321326}</x14:id>
        </ext>
      </extLst>
    </cfRule>
  </conditionalFormatting>
  <conditionalFormatting sqref="G28:G3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{18E15533-7471-4070-B7D9-2DB8C95A77EE}</x14:id>
        </ext>
      </extLst>
    </cfRule>
  </conditionalFormatting>
  <conditionalFormatting sqref="G40:G4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{DAED3114-93FE-4E3D-8A74-B9A1D06F69E6}</x14:id>
        </ext>
      </extLst>
    </cfRule>
  </conditionalFormatting>
  <conditionalFormatting sqref="G49:G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{542B9F1D-BE9D-46AE-A7EE-8DFC7A571B70}</x14:id>
        </ext>
      </extLst>
    </cfRule>
  </conditionalFormatting>
  <conditionalFormatting sqref="G58:G6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{7CFC7D04-59C5-44B7-B2A7-EE309B27BA84}</x14:id>
        </ext>
      </extLst>
    </cfRule>
  </conditionalFormatting>
  <conditionalFormatting sqref="G67:G7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{63F6E343-C6AF-491F-834E-75929B99B6C7}</x14:id>
        </ext>
      </extLst>
    </cfRule>
  </conditionalFormatting>
  <conditionalFormatting sqref="G76:G8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{EA9769DB-4358-48AC-8697-78EC81F9A9A2}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38C558-F7DC-4753-BDB7-5BC63D250E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05F0E094-C328-42C8-9CA1-80B94529E9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  <x14:conditionalFormatting xmlns:xm="http://schemas.microsoft.com/office/excel/2006/main">
          <x14:cfRule type="dataBar" id="{DF373F5C-ED9F-4045-AC68-12AA983213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G16:G25</xm:sqref>
        </x14:conditionalFormatting>
        <x14:conditionalFormatting xmlns:xm="http://schemas.microsoft.com/office/excel/2006/main">
          <x14:cfRule type="dataBar" id="{18E15533-7471-4070-B7D9-2DB8C95A77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G28:G37</xm:sqref>
        </x14:conditionalFormatting>
        <x14:conditionalFormatting xmlns:xm="http://schemas.microsoft.com/office/excel/2006/main">
          <x14:cfRule type="dataBar" id="{DAED3114-93FE-4E3D-8A74-B9A1D06F69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G40:G47</xm:sqref>
        </x14:conditionalFormatting>
        <x14:conditionalFormatting xmlns:xm="http://schemas.microsoft.com/office/excel/2006/main">
          <x14:cfRule type="dataBar" id="{542B9F1D-BE9D-46AE-A7EE-8DFC7A571B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G49:G56</xm:sqref>
        </x14:conditionalFormatting>
        <x14:conditionalFormatting xmlns:xm="http://schemas.microsoft.com/office/excel/2006/main">
          <x14:cfRule type="dataBar" id="{7CFC7D04-59C5-44B7-B2A7-EE309B27BA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G58:G65</xm:sqref>
        </x14:conditionalFormatting>
        <x14:conditionalFormatting xmlns:xm="http://schemas.microsoft.com/office/excel/2006/main">
          <x14:cfRule type="dataBar" id="{63F6E343-C6AF-491F-834E-75929B99B6C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G67:G74</xm:sqref>
        </x14:conditionalFormatting>
        <x14:conditionalFormatting xmlns:xm="http://schemas.microsoft.com/office/excel/2006/main">
          <x14:cfRule type="dataBar" id="{EA9769DB-4358-48AC-8697-78EC81F9A9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G76:G83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"/>
  <sheetViews>
    <sheetView tabSelected="1" workbookViewId="0">
      <selection activeCell="E22" sqref="E22"/>
    </sheetView>
  </sheetViews>
  <sheetFormatPr defaultRowHeight="12.75" x14ac:dyDescent="0.2"/>
  <cols>
    <col min="1" max="1" width="7.140625" style="68" bestFit="1" customWidth="1"/>
    <col min="2" max="2" width="51.42578125" style="1" customWidth="1"/>
    <col min="3" max="3" width="5" style="1" bestFit="1" customWidth="1"/>
    <col min="4" max="6" width="6" style="1" bestFit="1" customWidth="1"/>
    <col min="7" max="8" width="10.140625" style="1" bestFit="1" customWidth="1"/>
    <col min="9" max="9" width="9" style="1" bestFit="1" customWidth="1"/>
    <col min="10" max="10" width="7.140625" style="1" bestFit="1" customWidth="1"/>
    <col min="11" max="11" width="8" style="1" bestFit="1" customWidth="1"/>
    <col min="12" max="12" width="8.140625" style="1" bestFit="1" customWidth="1"/>
    <col min="13" max="13" width="5" style="1" customWidth="1"/>
    <col min="14" max="16384" width="9.140625" style="1"/>
  </cols>
  <sheetData>
    <row r="1" spans="1:13" s="35" customFormat="1" ht="36.75" customHeight="1" x14ac:dyDescent="0.25">
      <c r="A1" s="52"/>
      <c r="B1" s="128" t="s">
        <v>72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36" customFormat="1" ht="19.5" customHeight="1" x14ac:dyDescent="0.25">
      <c r="A2" s="97" t="s">
        <v>71</v>
      </c>
      <c r="B2" s="98" t="s">
        <v>25</v>
      </c>
      <c r="C2" s="98" t="s">
        <v>6</v>
      </c>
      <c r="D2" s="98" t="s">
        <v>16</v>
      </c>
      <c r="E2" s="98" t="s">
        <v>29</v>
      </c>
      <c r="F2" s="98" t="s">
        <v>30</v>
      </c>
      <c r="G2" s="98" t="s">
        <v>83</v>
      </c>
      <c r="H2" s="98" t="s">
        <v>84</v>
      </c>
      <c r="I2" s="98" t="s">
        <v>17</v>
      </c>
      <c r="J2" s="98" t="s">
        <v>27</v>
      </c>
      <c r="K2" s="98" t="s">
        <v>28</v>
      </c>
      <c r="L2" s="98" t="s">
        <v>31</v>
      </c>
      <c r="M2" s="99" t="s">
        <v>64</v>
      </c>
    </row>
    <row r="3" spans="1:13" x14ac:dyDescent="0.2">
      <c r="A3" s="53" t="s">
        <v>18</v>
      </c>
      <c r="B3" s="30" t="str">
        <f>Iskolák!B3</f>
        <v>Deák Ferenc Gimnázium Fehérgyarmat</v>
      </c>
      <c r="C3" s="59">
        <f>'60 m'!$M3</f>
        <v>17</v>
      </c>
      <c r="D3" s="59">
        <f>'100 m'!$M3</f>
        <v>11</v>
      </c>
      <c r="E3" s="59">
        <f>'400 m'!$M3</f>
        <v>18</v>
      </c>
      <c r="F3" s="59">
        <f>'800 m'!$M3</f>
        <v>3</v>
      </c>
      <c r="G3" s="59">
        <f>'4x200 váltó'!$M3</f>
        <v>2</v>
      </c>
      <c r="H3" s="59">
        <f>'4x400 váltó'!$M3</f>
        <v>12</v>
      </c>
      <c r="I3" s="59">
        <f>Távolugrás!$P3</f>
        <v>38</v>
      </c>
      <c r="J3" s="100">
        <f>Kislabda!$P3</f>
        <v>31</v>
      </c>
      <c r="K3" s="59">
        <f>súlylökés!$P3</f>
        <v>11</v>
      </c>
      <c r="L3" s="60">
        <f>SUM(C3:K3)</f>
        <v>143</v>
      </c>
      <c r="M3" s="102">
        <f t="shared" ref="M3:M10" si="0">_xlfn.RANK.EQ(L3,L$3:L$10)</f>
        <v>6</v>
      </c>
    </row>
    <row r="4" spans="1:13" x14ac:dyDescent="0.2">
      <c r="A4" s="53" t="s">
        <v>7</v>
      </c>
      <c r="B4" s="30" t="str">
        <f>Iskolák!B4</f>
        <v>Szent Imre Katolikus Gimnázium, Általános Iskola és Kollégium</v>
      </c>
      <c r="C4" s="59">
        <f>'60 m'!$M4</f>
        <v>28</v>
      </c>
      <c r="D4" s="59">
        <f>'100 m'!$M4</f>
        <v>15</v>
      </c>
      <c r="E4" s="59">
        <f>'400 m'!$M4</f>
        <v>20</v>
      </c>
      <c r="F4" s="59">
        <f>'800 m'!$M4</f>
        <v>27</v>
      </c>
      <c r="G4" s="59">
        <f>'4x200 váltó'!$M4</f>
        <v>18</v>
      </c>
      <c r="H4" s="59">
        <f>'4x400 váltó'!$M4</f>
        <v>14</v>
      </c>
      <c r="I4" s="59">
        <f>Távolugrás!$P4</f>
        <v>46</v>
      </c>
      <c r="J4" s="100">
        <f>Kislabda!$P4</f>
        <v>20</v>
      </c>
      <c r="K4" s="59">
        <f>súlylökés!$P4</f>
        <v>20</v>
      </c>
      <c r="L4" s="60">
        <f t="shared" ref="L4:L10" si="1">SUM(C4:K4)</f>
        <v>208</v>
      </c>
      <c r="M4" s="102">
        <f t="shared" si="0"/>
        <v>1</v>
      </c>
    </row>
    <row r="5" spans="1:13" x14ac:dyDescent="0.2">
      <c r="A5" s="53" t="s">
        <v>19</v>
      </c>
      <c r="B5" s="30" t="str">
        <f>Iskolák!B5</f>
        <v>Eötvös József Gyakorló Általános Iskola és Gimnázium</v>
      </c>
      <c r="C5" s="59">
        <f>'60 m'!$M5</f>
        <v>17</v>
      </c>
      <c r="D5" s="59">
        <f>'100 m'!$M5</f>
        <v>21</v>
      </c>
      <c r="E5" s="59">
        <f>'400 m'!$M5</f>
        <v>15</v>
      </c>
      <c r="F5" s="59">
        <f>'800 m'!$M5</f>
        <v>16</v>
      </c>
      <c r="G5" s="59">
        <f>'4x200 váltó'!$M5</f>
        <v>10</v>
      </c>
      <c r="H5" s="59">
        <f>'4x400 váltó'!$M5</f>
        <v>6</v>
      </c>
      <c r="I5" s="59">
        <f>Távolugrás!$P5</f>
        <v>42</v>
      </c>
      <c r="J5" s="100">
        <f>Kislabda!$P5</f>
        <v>12</v>
      </c>
      <c r="K5" s="59">
        <f>súlylökés!$P5</f>
        <v>22</v>
      </c>
      <c r="L5" s="60">
        <f t="shared" si="1"/>
        <v>161</v>
      </c>
      <c r="M5" s="102">
        <f t="shared" si="0"/>
        <v>5</v>
      </c>
    </row>
    <row r="6" spans="1:13" x14ac:dyDescent="0.2">
      <c r="A6" s="53" t="s">
        <v>20</v>
      </c>
      <c r="B6" s="30" t="str">
        <f>Iskolák!B6</f>
        <v>Báthory István Gimnázium és Szakközépiskola, Nyírbátor</v>
      </c>
      <c r="C6" s="59">
        <f>'60 m'!$M6</f>
        <v>17</v>
      </c>
      <c r="D6" s="59">
        <f>'100 m'!$M6</f>
        <v>26</v>
      </c>
      <c r="E6" s="59">
        <f>'400 m'!$M6</f>
        <v>21</v>
      </c>
      <c r="F6" s="59">
        <f>'800 m'!$M6</f>
        <v>21</v>
      </c>
      <c r="G6" s="59">
        <f>'4x200 váltó'!$M6</f>
        <v>12</v>
      </c>
      <c r="H6" s="59">
        <f>'4x400 váltó'!$M6</f>
        <v>8</v>
      </c>
      <c r="I6" s="59">
        <f>Távolugrás!$P6</f>
        <v>27</v>
      </c>
      <c r="J6" s="100">
        <f>Kislabda!$P6</f>
        <v>20</v>
      </c>
      <c r="K6" s="59">
        <f>súlylökés!$P6</f>
        <v>28</v>
      </c>
      <c r="L6" s="60">
        <f t="shared" si="1"/>
        <v>180</v>
      </c>
      <c r="M6" s="102">
        <f t="shared" si="0"/>
        <v>3</v>
      </c>
    </row>
    <row r="7" spans="1:13" x14ac:dyDescent="0.2">
      <c r="A7" s="53" t="s">
        <v>21</v>
      </c>
      <c r="B7" s="30" t="str">
        <f>Iskolák!B7</f>
        <v>Arany János Gimnázium és Általános Iskola</v>
      </c>
      <c r="C7" s="59">
        <f>'60 m'!$M7</f>
        <v>19</v>
      </c>
      <c r="D7" s="59">
        <f>'100 m'!$M7</f>
        <v>26</v>
      </c>
      <c r="E7" s="59">
        <f>'400 m'!$M7</f>
        <v>21</v>
      </c>
      <c r="F7" s="59">
        <f>'800 m'!$M7</f>
        <v>17</v>
      </c>
      <c r="G7" s="59">
        <f>'4x200 váltó'!$M7</f>
        <v>8</v>
      </c>
      <c r="H7" s="59">
        <f>'4x400 váltó'!$M7</f>
        <v>18</v>
      </c>
      <c r="I7" s="59">
        <f>Távolugrás!$P7</f>
        <v>37</v>
      </c>
      <c r="J7" s="100">
        <f>Kislabda!$P7</f>
        <v>20</v>
      </c>
      <c r="K7" s="59">
        <f>súlylökés!$P7</f>
        <v>14</v>
      </c>
      <c r="L7" s="60">
        <f t="shared" si="1"/>
        <v>180</v>
      </c>
      <c r="M7" s="102">
        <f t="shared" si="0"/>
        <v>3</v>
      </c>
    </row>
    <row r="8" spans="1:13" x14ac:dyDescent="0.2">
      <c r="A8" s="53" t="s">
        <v>22</v>
      </c>
      <c r="B8" s="30" t="str">
        <f>Iskolák!B8</f>
        <v>Nyíregyházi Evangélikus Kossuth Lajos Gimnázium</v>
      </c>
      <c r="C8" s="59">
        <f>'60 m'!$M8</f>
        <v>15</v>
      </c>
      <c r="D8" s="59">
        <f>'100 m'!$M8</f>
        <v>17</v>
      </c>
      <c r="E8" s="59">
        <f>'400 m'!$M8</f>
        <v>18</v>
      </c>
      <c r="F8" s="59">
        <f>'800 m'!$M8</f>
        <v>19</v>
      </c>
      <c r="G8" s="59">
        <f>'4x200 váltó'!$M8</f>
        <v>4</v>
      </c>
      <c r="H8" s="59">
        <f>'4x400 váltó'!$M8</f>
        <v>2</v>
      </c>
      <c r="I8" s="59">
        <f>Távolugrás!$P8</f>
        <v>32</v>
      </c>
      <c r="J8" s="100">
        <f>Kislabda!$P8</f>
        <v>11</v>
      </c>
      <c r="K8" s="59">
        <f>súlylökés!$P8</f>
        <v>16</v>
      </c>
      <c r="L8" s="60">
        <f t="shared" si="1"/>
        <v>134</v>
      </c>
      <c r="M8" s="102">
        <f t="shared" si="0"/>
        <v>8</v>
      </c>
    </row>
    <row r="9" spans="1:13" x14ac:dyDescent="0.2">
      <c r="A9" s="53" t="s">
        <v>23</v>
      </c>
      <c r="B9" s="30" t="str">
        <f>Iskolák!B9</f>
        <v>Kőrösi Csoma Sándor Gimnázium és Szakközépiskola, Hajdúnánás</v>
      </c>
      <c r="C9" s="59">
        <f>'60 m'!$M9</f>
        <v>12</v>
      </c>
      <c r="D9" s="59">
        <f>'100 m'!$M9</f>
        <v>7</v>
      </c>
      <c r="E9" s="59">
        <f>'400 m'!$M9</f>
        <v>17</v>
      </c>
      <c r="F9" s="59">
        <f>'800 m'!$M9</f>
        <v>26</v>
      </c>
      <c r="G9" s="59">
        <f>'4x200 váltó'!$M9</f>
        <v>6</v>
      </c>
      <c r="H9" s="59">
        <f>'4x400 váltó'!$M9</f>
        <v>10</v>
      </c>
      <c r="I9" s="59">
        <f>Távolugrás!$P9</f>
        <v>29</v>
      </c>
      <c r="J9" s="100">
        <f>Kislabda!$P9</f>
        <v>25</v>
      </c>
      <c r="K9" s="59">
        <f>súlylökés!$P9</f>
        <v>11</v>
      </c>
      <c r="L9" s="60">
        <f t="shared" si="1"/>
        <v>143</v>
      </c>
      <c r="M9" s="102">
        <f t="shared" si="0"/>
        <v>6</v>
      </c>
    </row>
    <row r="10" spans="1:13" x14ac:dyDescent="0.2">
      <c r="A10" s="54" t="s">
        <v>24</v>
      </c>
      <c r="B10" s="31" t="str">
        <f>Iskolák!B10</f>
        <v>Kossuth Lajos Gimnázium és Szakközépiskola, Tiszafüred</v>
      </c>
      <c r="C10" s="61">
        <f>'60 m'!$M10</f>
        <v>26</v>
      </c>
      <c r="D10" s="61">
        <f>'100 m'!$M10</f>
        <v>30</v>
      </c>
      <c r="E10" s="61">
        <f>'400 m'!$M10</f>
        <v>19</v>
      </c>
      <c r="F10" s="61">
        <f>'800 m'!$M10</f>
        <v>16</v>
      </c>
      <c r="G10" s="61">
        <f>'4x200 váltó'!$M10</f>
        <v>14</v>
      </c>
      <c r="H10" s="61">
        <f>'4x400 váltó'!$M10</f>
        <v>4</v>
      </c>
      <c r="I10" s="61">
        <f>Távolugrás!$P10</f>
        <v>45</v>
      </c>
      <c r="J10" s="101">
        <f>Kislabda!$P10</f>
        <v>12</v>
      </c>
      <c r="K10" s="61">
        <f>súlylökés!$P10</f>
        <v>26</v>
      </c>
      <c r="L10" s="62">
        <f t="shared" si="1"/>
        <v>192</v>
      </c>
      <c r="M10" s="102">
        <f t="shared" si="0"/>
        <v>2</v>
      </c>
    </row>
  </sheetData>
  <mergeCells count="1">
    <mergeCell ref="B1:M1"/>
  </mergeCells>
  <conditionalFormatting sqref="N1:XFD1 A1:B1 A2:XFD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{C0995B67-1CC7-4101-A72D-B08B4AB652FA}</x14:id>
        </ext>
      </extLst>
    </cfRule>
  </conditionalFormatting>
  <conditionalFormatting sqref="L3:L1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{2E070FB4-9238-4620-9AE0-F7CA884ACEBD}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995B67-1CC7-4101-A72D-B08B4AB652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N1:XFD1 A1:B1 A2:XFD1048576</xm:sqref>
        </x14:conditionalFormatting>
        <x14:conditionalFormatting xmlns:xm="http://schemas.microsoft.com/office/excel/2006/main">
          <x14:cfRule type="dataBar" id="{2E070FB4-9238-4620-9AE0-F7CA884ACEB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L3:L10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85" zoomScaleNormal="85" workbookViewId="0">
      <selection activeCell="C31" sqref="C31"/>
    </sheetView>
  </sheetViews>
  <sheetFormatPr defaultRowHeight="15" x14ac:dyDescent="0.25"/>
  <cols>
    <col min="1" max="1" width="12.85546875" style="2" bestFit="1" customWidth="1"/>
    <col min="2" max="2" width="62.5703125" style="2" customWidth="1"/>
    <col min="3" max="3" width="19.140625" style="2" bestFit="1" customWidth="1"/>
    <col min="4" max="4" width="12.42578125" style="74" bestFit="1" customWidth="1"/>
    <col min="5" max="5" width="10.140625" style="2" bestFit="1" customWidth="1"/>
    <col min="6" max="6" width="8.85546875" style="2" bestFit="1" customWidth="1"/>
    <col min="7" max="7" width="9.5703125" style="2" bestFit="1" customWidth="1"/>
    <col min="8" max="9" width="3.7109375" style="2" customWidth="1"/>
    <col min="10" max="10" width="4.140625" style="2" customWidth="1"/>
    <col min="11" max="11" width="21.42578125" style="2" bestFit="1" customWidth="1"/>
    <col min="12" max="12" width="22.42578125" style="2" customWidth="1"/>
    <col min="13" max="13" width="16.140625" style="2" bestFit="1" customWidth="1"/>
    <col min="14" max="14" width="9" style="2" customWidth="1"/>
    <col min="15" max="16384" width="9.140625" style="2"/>
  </cols>
  <sheetData>
    <row r="1" spans="1:14" ht="21" x14ac:dyDescent="0.25">
      <c r="A1" s="124" t="s">
        <v>87</v>
      </c>
      <c r="B1" s="125"/>
      <c r="C1" s="125"/>
      <c r="D1" s="125"/>
      <c r="E1" s="125"/>
      <c r="F1" s="125"/>
      <c r="G1" s="126"/>
    </row>
    <row r="2" spans="1:14" s="4" customFormat="1" x14ac:dyDescent="0.25">
      <c r="A2" s="91"/>
      <c r="B2" s="91"/>
      <c r="C2" s="91"/>
      <c r="D2" s="91"/>
      <c r="E2" s="91"/>
      <c r="F2" s="91"/>
      <c r="G2" s="91"/>
      <c r="H2" s="92"/>
      <c r="I2" s="92"/>
      <c r="J2" s="92"/>
      <c r="K2" s="92" t="s">
        <v>32</v>
      </c>
      <c r="L2" s="92" t="s">
        <v>25</v>
      </c>
      <c r="M2" s="92" t="s">
        <v>33</v>
      </c>
      <c r="N2" s="92" t="s">
        <v>46</v>
      </c>
    </row>
    <row r="3" spans="1:14" x14ac:dyDescent="0.25">
      <c r="A3" s="93" t="s">
        <v>8</v>
      </c>
      <c r="B3" s="91" t="s">
        <v>26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K3" s="74" t="s">
        <v>18</v>
      </c>
      <c r="L3" s="2" t="str">
        <f>Iskolák!B3</f>
        <v>Deák Ferenc Gimnázium Fehérgyarmat</v>
      </c>
      <c r="M3" s="2">
        <f>SUMIF(B$3:B$47, Iskolák!B3, G$3:G$47)</f>
        <v>9</v>
      </c>
      <c r="N3" s="2">
        <f t="shared" ref="N3:N10" si="0">IF(M3&lt;&gt;"",_xlfn.RANK.EQ(M3,M$3:M$10),"")</f>
        <v>7</v>
      </c>
    </row>
    <row r="4" spans="1:14" x14ac:dyDescent="0.25">
      <c r="A4" s="6"/>
      <c r="B4" s="6" t="str">
        <f>Iskolák!B3</f>
        <v>Deák Ferenc Gimnázium Fehérgyarmat</v>
      </c>
      <c r="C4" s="6" t="s">
        <v>272</v>
      </c>
      <c r="D4" s="82" t="s">
        <v>86</v>
      </c>
      <c r="E4" s="121">
        <v>5.3032407407407412E-4</v>
      </c>
      <c r="F4" s="6">
        <f t="shared" ref="F4:F11" si="1">IF(E4&lt;&gt;"",_xlfn.RANK.EQ(E4,E$4:E$11,1),"")</f>
        <v>4</v>
      </c>
      <c r="G4" s="6">
        <f t="shared" ref="G4:G47" si="2">IF(F4&lt;&gt;"",IF(F4=1,9,9-F4),"")</f>
        <v>5</v>
      </c>
      <c r="K4" s="74" t="s">
        <v>7</v>
      </c>
      <c r="L4" s="2" t="str">
        <f>Iskolák!B4</f>
        <v>Szent Imre Katolikus Gimnázium, Általános Iskola és Kollégium</v>
      </c>
      <c r="M4" s="2">
        <f>SUMIF(B$3:B$47, Iskolák!B4, G$3:G$47)</f>
        <v>6</v>
      </c>
      <c r="N4" s="2">
        <f t="shared" si="0"/>
        <v>8</v>
      </c>
    </row>
    <row r="5" spans="1:14" x14ac:dyDescent="0.25">
      <c r="A5" s="5"/>
      <c r="B5" s="5" t="str">
        <f>Iskolák!B4</f>
        <v>Szent Imre Katolikus Gimnázium, Általános Iskola és Kollégium</v>
      </c>
      <c r="C5" s="5"/>
      <c r="D5" s="81" t="s">
        <v>86</v>
      </c>
      <c r="E5" s="122"/>
      <c r="F5" s="5" t="str">
        <f t="shared" si="1"/>
        <v/>
      </c>
      <c r="G5" s="5" t="str">
        <f t="shared" si="2"/>
        <v/>
      </c>
      <c r="K5" s="74" t="s">
        <v>19</v>
      </c>
      <c r="L5" s="2" t="str">
        <f>Iskolák!B5</f>
        <v>Eötvös József Gyakorló Általános Iskola és Gimnázium</v>
      </c>
      <c r="M5" s="2">
        <f>SUMIF(B$3:B$47, Iskolák!B5, G$3:G$47)</f>
        <v>17</v>
      </c>
      <c r="N5" s="2">
        <f t="shared" si="0"/>
        <v>3</v>
      </c>
    </row>
    <row r="6" spans="1:14" x14ac:dyDescent="0.25">
      <c r="A6" s="6"/>
      <c r="B6" s="6" t="str">
        <f>Iskolák!B5</f>
        <v>Eötvös József Gyakorló Általános Iskola és Gimnázium</v>
      </c>
      <c r="C6" s="6" t="s">
        <v>273</v>
      </c>
      <c r="D6" s="82" t="s">
        <v>86</v>
      </c>
      <c r="E6" s="121">
        <v>5.9432870370370369E-4</v>
      </c>
      <c r="F6" s="6">
        <f t="shared" si="1"/>
        <v>5</v>
      </c>
      <c r="G6" s="6">
        <f t="shared" si="2"/>
        <v>4</v>
      </c>
      <c r="K6" s="74" t="s">
        <v>20</v>
      </c>
      <c r="L6" s="2" t="str">
        <f>Iskolák!B6</f>
        <v>Báthory István Gimnázium és Szakközépiskola, Nyírbátor</v>
      </c>
      <c r="M6" s="2">
        <f>SUMIF(B$3:B$47, Iskolák!B6, G$3:G$47)</f>
        <v>16</v>
      </c>
      <c r="N6" s="2">
        <f t="shared" si="0"/>
        <v>4</v>
      </c>
    </row>
    <row r="7" spans="1:14" x14ac:dyDescent="0.25">
      <c r="A7" s="5"/>
      <c r="B7" s="5" t="str">
        <f>Iskolák!B6</f>
        <v>Báthory István Gimnázium és Szakközépiskola, Nyírbátor</v>
      </c>
      <c r="C7" s="5" t="s">
        <v>252</v>
      </c>
      <c r="D7" s="81" t="s">
        <v>86</v>
      </c>
      <c r="E7" s="122">
        <v>4.7002314814814807E-4</v>
      </c>
      <c r="F7" s="5">
        <f t="shared" si="1"/>
        <v>2</v>
      </c>
      <c r="G7" s="5">
        <f t="shared" si="2"/>
        <v>7</v>
      </c>
      <c r="K7" s="74" t="s">
        <v>21</v>
      </c>
      <c r="L7" s="2" t="str">
        <f>Iskolák!B7</f>
        <v>Arany János Gimnázium és Általános Iskola</v>
      </c>
      <c r="M7" s="2">
        <f>SUMIF(B$3:B$47, Iskolák!B7, G$3:G$47)</f>
        <v>36</v>
      </c>
      <c r="N7" s="2">
        <f t="shared" si="0"/>
        <v>1</v>
      </c>
    </row>
    <row r="8" spans="1:14" x14ac:dyDescent="0.25">
      <c r="A8" s="6"/>
      <c r="B8" s="6" t="str">
        <f>Iskolák!B7</f>
        <v>Arany János Gimnázium és Általános Iskola</v>
      </c>
      <c r="C8" s="6" t="s">
        <v>372</v>
      </c>
      <c r="D8" s="82" t="s">
        <v>86</v>
      </c>
      <c r="E8" s="121">
        <v>4.3796296296296297E-4</v>
      </c>
      <c r="F8" s="6">
        <f t="shared" si="1"/>
        <v>1</v>
      </c>
      <c r="G8" s="6">
        <f t="shared" si="2"/>
        <v>9</v>
      </c>
      <c r="K8" s="74" t="s">
        <v>22</v>
      </c>
      <c r="L8" s="2" t="str">
        <f>Iskolák!B8</f>
        <v>Nyíregyházi Evangélikus Kossuth Lajos Gimnázium</v>
      </c>
      <c r="M8" s="2">
        <f>SUMIF(B$3:B$47, Iskolák!B8, G$3:G$47)</f>
        <v>15</v>
      </c>
      <c r="N8" s="2">
        <f t="shared" si="0"/>
        <v>5</v>
      </c>
    </row>
    <row r="9" spans="1:14" x14ac:dyDescent="0.25">
      <c r="A9" s="5"/>
      <c r="B9" s="5" t="str">
        <f>Iskolák!B8</f>
        <v>Nyíregyházi Evangélikus Kossuth Lajos Gimnázium</v>
      </c>
      <c r="C9" s="9" t="s">
        <v>340</v>
      </c>
      <c r="D9" s="81" t="s">
        <v>86</v>
      </c>
      <c r="E9" s="122">
        <v>6.5185185185185181E-4</v>
      </c>
      <c r="F9" s="5">
        <f t="shared" si="1"/>
        <v>6</v>
      </c>
      <c r="G9" s="5">
        <f t="shared" si="2"/>
        <v>3</v>
      </c>
      <c r="K9" s="74" t="s">
        <v>23</v>
      </c>
      <c r="L9" s="2" t="str">
        <f>Iskolák!B9</f>
        <v>Kőrösi Csoma Sándor Gimnázium és Szakközépiskola, Hajdúnánás</v>
      </c>
      <c r="M9" s="2">
        <f>SUMIF(B$3:B$47, Iskolák!B9, G$3:G$47)</f>
        <v>19</v>
      </c>
      <c r="N9" s="2">
        <f t="shared" si="0"/>
        <v>2</v>
      </c>
    </row>
    <row r="10" spans="1:14" x14ac:dyDescent="0.25">
      <c r="A10" s="6"/>
      <c r="B10" s="6" t="str">
        <f>Iskolák!B9</f>
        <v>Kőrösi Csoma Sándor Gimnázium és Szakközépiskola, Hajdúnánás</v>
      </c>
      <c r="C10" s="6" t="s">
        <v>373</v>
      </c>
      <c r="D10" s="82" t="s">
        <v>86</v>
      </c>
      <c r="E10" s="121">
        <v>4.9884259259259261E-4</v>
      </c>
      <c r="F10" s="6">
        <f t="shared" si="1"/>
        <v>3</v>
      </c>
      <c r="G10" s="6">
        <f t="shared" si="2"/>
        <v>6</v>
      </c>
      <c r="K10" s="74" t="s">
        <v>24</v>
      </c>
      <c r="L10" s="2" t="str">
        <f>Iskolák!B10</f>
        <v>Kossuth Lajos Gimnázium és Szakközépiskola, Tiszafüred</v>
      </c>
      <c r="M10" s="2">
        <f>SUMIF(B$3:B$47, Iskolák!B10, G$3:G$47)</f>
        <v>13</v>
      </c>
      <c r="N10" s="2">
        <f t="shared" si="0"/>
        <v>6</v>
      </c>
    </row>
    <row r="11" spans="1:14" x14ac:dyDescent="0.25">
      <c r="A11" s="5"/>
      <c r="B11" s="5" t="str">
        <f>Iskolák!B10</f>
        <v>Kossuth Lajos Gimnázium és Szakközépiskola, Tiszafüred</v>
      </c>
      <c r="C11" s="5" t="s">
        <v>274</v>
      </c>
      <c r="D11" s="81" t="s">
        <v>86</v>
      </c>
      <c r="E11" s="122">
        <v>6.7291666666666672E-4</v>
      </c>
      <c r="F11" s="5">
        <f t="shared" si="1"/>
        <v>7</v>
      </c>
      <c r="G11" s="5">
        <f t="shared" si="2"/>
        <v>2</v>
      </c>
      <c r="N11" s="2" t="str">
        <f>IF(O11&lt;&gt;"",_xlfn.RANK.EQ(N11,N$3:N$10),"")</f>
        <v/>
      </c>
    </row>
    <row r="12" spans="1:14" x14ac:dyDescent="0.25">
      <c r="A12" s="5"/>
      <c r="B12" s="5"/>
      <c r="C12" s="5"/>
      <c r="D12" s="81"/>
      <c r="E12" s="8"/>
      <c r="F12" s="5"/>
      <c r="G12" s="5"/>
    </row>
    <row r="13" spans="1:14" x14ac:dyDescent="0.25">
      <c r="A13" s="5"/>
      <c r="B13" s="5"/>
      <c r="C13" s="5"/>
      <c r="D13" s="81"/>
      <c r="E13" s="8"/>
      <c r="F13" s="5"/>
      <c r="G13" s="5"/>
    </row>
    <row r="14" spans="1:14" x14ac:dyDescent="0.25">
      <c r="A14" s="3"/>
      <c r="B14" s="3"/>
      <c r="C14" s="3"/>
      <c r="D14" s="78"/>
      <c r="E14" s="3"/>
      <c r="F14" s="3"/>
      <c r="G14" s="3"/>
    </row>
    <row r="15" spans="1:14" x14ac:dyDescent="0.25">
      <c r="A15" s="89" t="s">
        <v>9</v>
      </c>
      <c r="B15" s="91" t="s">
        <v>26</v>
      </c>
      <c r="C15" s="91" t="s">
        <v>1</v>
      </c>
      <c r="D15" s="91" t="s">
        <v>2</v>
      </c>
      <c r="E15" s="91" t="s">
        <v>3</v>
      </c>
      <c r="F15" s="91" t="s">
        <v>4</v>
      </c>
      <c r="G15" s="91" t="s">
        <v>5</v>
      </c>
    </row>
    <row r="16" spans="1:14" x14ac:dyDescent="0.25">
      <c r="A16" s="5"/>
      <c r="B16" s="5" t="str">
        <f>Iskolák!B3</f>
        <v>Deák Ferenc Gimnázium Fehérgyarmat</v>
      </c>
      <c r="C16" s="5" t="s">
        <v>275</v>
      </c>
      <c r="D16" s="81" t="s">
        <v>86</v>
      </c>
      <c r="E16" s="122">
        <v>5.7685185185185194E-4</v>
      </c>
      <c r="F16" s="5">
        <f t="shared" ref="F16:F23" si="3">IF(E16&lt;&gt;"",_xlfn.RANK.EQ(E16,E$16:E$23,1),"")</f>
        <v>5</v>
      </c>
      <c r="G16" s="5">
        <f t="shared" si="2"/>
        <v>4</v>
      </c>
    </row>
    <row r="17" spans="1:7" x14ac:dyDescent="0.25">
      <c r="A17" s="6"/>
      <c r="B17" s="6" t="str">
        <f>Iskolák!B4</f>
        <v>Szent Imre Katolikus Gimnázium, Általános Iskola és Kollégium</v>
      </c>
      <c r="C17" s="6"/>
      <c r="D17" s="82" t="s">
        <v>86</v>
      </c>
      <c r="E17" s="121"/>
      <c r="F17" s="6" t="str">
        <f t="shared" si="3"/>
        <v/>
      </c>
      <c r="G17" s="6" t="str">
        <f t="shared" si="2"/>
        <v/>
      </c>
    </row>
    <row r="18" spans="1:7" x14ac:dyDescent="0.25">
      <c r="A18" s="5"/>
      <c r="B18" s="5" t="str">
        <f>Iskolák!B5</f>
        <v>Eötvös József Gyakorló Általános Iskola és Gimnázium</v>
      </c>
      <c r="C18" s="5" t="s">
        <v>328</v>
      </c>
      <c r="D18" s="81" t="s">
        <v>86</v>
      </c>
      <c r="E18" s="122">
        <v>4.4409722222222219E-4</v>
      </c>
      <c r="F18" s="5">
        <f t="shared" si="3"/>
        <v>3</v>
      </c>
      <c r="G18" s="5">
        <f t="shared" si="2"/>
        <v>6</v>
      </c>
    </row>
    <row r="19" spans="1:7" x14ac:dyDescent="0.25">
      <c r="A19" s="6"/>
      <c r="B19" s="6" t="str">
        <f>Iskolák!B6</f>
        <v>Báthory István Gimnázium és Szakközépiskola, Nyírbátor</v>
      </c>
      <c r="C19" s="6" t="s">
        <v>177</v>
      </c>
      <c r="D19" s="82" t="s">
        <v>86</v>
      </c>
      <c r="E19" s="121">
        <v>4.6944444444444448E-4</v>
      </c>
      <c r="F19" s="6">
        <f t="shared" si="3"/>
        <v>4</v>
      </c>
      <c r="G19" s="6">
        <f t="shared" si="2"/>
        <v>5</v>
      </c>
    </row>
    <row r="20" spans="1:7" x14ac:dyDescent="0.25">
      <c r="A20" s="5"/>
      <c r="B20" s="5" t="str">
        <f>Iskolák!B7</f>
        <v>Arany János Gimnázium és Általános Iskola</v>
      </c>
      <c r="C20" s="5" t="s">
        <v>276</v>
      </c>
      <c r="D20" s="81" t="s">
        <v>86</v>
      </c>
      <c r="E20" s="122">
        <v>3.9062499999999997E-4</v>
      </c>
      <c r="F20" s="5">
        <f t="shared" si="3"/>
        <v>1</v>
      </c>
      <c r="G20" s="5">
        <f t="shared" si="2"/>
        <v>9</v>
      </c>
    </row>
    <row r="21" spans="1:7" x14ac:dyDescent="0.25">
      <c r="A21" s="6"/>
      <c r="B21" s="6" t="str">
        <f>Iskolák!B8</f>
        <v>Nyíregyházi Evangélikus Kossuth Lajos Gimnázium</v>
      </c>
      <c r="C21" s="10" t="s">
        <v>277</v>
      </c>
      <c r="D21" s="82" t="s">
        <v>86</v>
      </c>
      <c r="E21" s="121">
        <v>4.1666666666666669E-4</v>
      </c>
      <c r="F21" s="6">
        <f t="shared" si="3"/>
        <v>2</v>
      </c>
      <c r="G21" s="6">
        <f t="shared" si="2"/>
        <v>7</v>
      </c>
    </row>
    <row r="22" spans="1:7" x14ac:dyDescent="0.25">
      <c r="A22" s="5"/>
      <c r="B22" s="5" t="str">
        <f>Iskolák!B9</f>
        <v>Kőrösi Csoma Sándor Gimnázium és Szakközépiskola, Hajdúnánás</v>
      </c>
      <c r="C22" s="5"/>
      <c r="D22" s="81" t="s">
        <v>86</v>
      </c>
      <c r="E22" s="122"/>
      <c r="F22" s="5" t="str">
        <f t="shared" si="3"/>
        <v/>
      </c>
      <c r="G22" s="5" t="str">
        <f t="shared" si="2"/>
        <v/>
      </c>
    </row>
    <row r="23" spans="1:7" x14ac:dyDescent="0.25">
      <c r="A23" s="6"/>
      <c r="B23" s="6" t="str">
        <f>Iskolák!B10</f>
        <v>Kossuth Lajos Gimnázium és Szakközépiskola, Tiszafüred</v>
      </c>
      <c r="C23" s="6" t="s">
        <v>285</v>
      </c>
      <c r="D23" s="82" t="s">
        <v>86</v>
      </c>
      <c r="E23" s="121">
        <v>6.5034722222222219E-4</v>
      </c>
      <c r="F23" s="6">
        <f t="shared" si="3"/>
        <v>6</v>
      </c>
      <c r="G23" s="6">
        <f t="shared" si="2"/>
        <v>3</v>
      </c>
    </row>
    <row r="24" spans="1:7" x14ac:dyDescent="0.25">
      <c r="A24" s="6"/>
      <c r="B24" s="6"/>
      <c r="C24" s="6"/>
      <c r="D24" s="82"/>
      <c r="E24" s="7"/>
      <c r="F24" s="6"/>
      <c r="G24" s="6"/>
    </row>
    <row r="25" spans="1:7" x14ac:dyDescent="0.25">
      <c r="A25" s="6"/>
      <c r="B25" s="6"/>
      <c r="C25" s="6"/>
      <c r="D25" s="82"/>
      <c r="E25" s="7"/>
      <c r="F25" s="6"/>
      <c r="G25" s="6"/>
    </row>
    <row r="26" spans="1:7" x14ac:dyDescent="0.25">
      <c r="A26" s="3"/>
      <c r="B26" s="3"/>
      <c r="C26" s="3"/>
      <c r="D26" s="78"/>
      <c r="E26" s="3"/>
      <c r="F26" s="3"/>
      <c r="G26" s="3"/>
    </row>
    <row r="27" spans="1:7" x14ac:dyDescent="0.25">
      <c r="A27" s="93" t="s">
        <v>11</v>
      </c>
      <c r="B27" s="91" t="s">
        <v>26</v>
      </c>
      <c r="C27" s="91" t="s">
        <v>1</v>
      </c>
      <c r="D27" s="91" t="s">
        <v>2</v>
      </c>
      <c r="E27" s="91" t="s">
        <v>3</v>
      </c>
      <c r="F27" s="91" t="s">
        <v>4</v>
      </c>
      <c r="G27" s="91" t="s">
        <v>5</v>
      </c>
    </row>
    <row r="28" spans="1:7" x14ac:dyDescent="0.25">
      <c r="A28" s="6"/>
      <c r="B28" s="6" t="str">
        <f>Iskolák!B3</f>
        <v>Deák Ferenc Gimnázium Fehérgyarmat</v>
      </c>
      <c r="C28" s="6"/>
      <c r="D28" s="82" t="s">
        <v>86</v>
      </c>
      <c r="E28" s="121"/>
      <c r="F28" s="6" t="str">
        <f t="shared" ref="F28:F35" si="4">IF(E28&lt;&gt;"",_xlfn.RANK.EQ(E28,E$28:E$35,1),"")</f>
        <v/>
      </c>
      <c r="G28" s="6" t="str">
        <f t="shared" si="2"/>
        <v/>
      </c>
    </row>
    <row r="29" spans="1:7" x14ac:dyDescent="0.25">
      <c r="A29" s="5"/>
      <c r="B29" s="5" t="str">
        <f>Iskolák!B4</f>
        <v>Szent Imre Katolikus Gimnázium, Általános Iskola és Kollégium</v>
      </c>
      <c r="C29" s="5" t="s">
        <v>278</v>
      </c>
      <c r="D29" s="81" t="s">
        <v>86</v>
      </c>
      <c r="E29" s="122">
        <v>4.7499999999999994E-4</v>
      </c>
      <c r="F29" s="5">
        <f t="shared" si="4"/>
        <v>3</v>
      </c>
      <c r="G29" s="5">
        <f t="shared" si="2"/>
        <v>6</v>
      </c>
    </row>
    <row r="30" spans="1:7" x14ac:dyDescent="0.25">
      <c r="A30" s="6"/>
      <c r="B30" s="6" t="str">
        <f>Iskolák!B5</f>
        <v>Eötvös József Gyakorló Általános Iskola és Gimnázium</v>
      </c>
      <c r="C30" s="6"/>
      <c r="D30" s="82" t="s">
        <v>86</v>
      </c>
      <c r="E30" s="121"/>
      <c r="F30" s="6" t="str">
        <f t="shared" si="4"/>
        <v/>
      </c>
      <c r="G30" s="6" t="str">
        <f t="shared" si="2"/>
        <v/>
      </c>
    </row>
    <row r="31" spans="1:7" x14ac:dyDescent="0.25">
      <c r="A31" s="5"/>
      <c r="B31" s="5" t="str">
        <f>Iskolák!B6</f>
        <v>Báthory István Gimnázium és Szakközépiskola, Nyírbátor</v>
      </c>
      <c r="C31" s="5"/>
      <c r="D31" s="81" t="s">
        <v>86</v>
      </c>
      <c r="E31" s="122"/>
      <c r="F31" s="5" t="str">
        <f t="shared" si="4"/>
        <v/>
      </c>
      <c r="G31" s="5" t="str">
        <f t="shared" si="2"/>
        <v/>
      </c>
    </row>
    <row r="32" spans="1:7" x14ac:dyDescent="0.25">
      <c r="A32" s="6"/>
      <c r="B32" s="6" t="str">
        <f>Iskolák!B7</f>
        <v>Arany János Gimnázium és Általános Iskola</v>
      </c>
      <c r="C32" s="6" t="s">
        <v>374</v>
      </c>
      <c r="D32" s="82" t="s">
        <v>86</v>
      </c>
      <c r="E32" s="121">
        <v>4.1041666666666662E-4</v>
      </c>
      <c r="F32" s="6">
        <f t="shared" si="4"/>
        <v>1</v>
      </c>
      <c r="G32" s="6">
        <f t="shared" si="2"/>
        <v>9</v>
      </c>
    </row>
    <row r="33" spans="1:7" x14ac:dyDescent="0.25">
      <c r="A33" s="5"/>
      <c r="B33" s="5" t="str">
        <f>Iskolák!B8</f>
        <v>Nyíregyházi Evangélikus Kossuth Lajos Gimnázium</v>
      </c>
      <c r="C33" s="9"/>
      <c r="D33" s="81" t="s">
        <v>86</v>
      </c>
      <c r="E33" s="122"/>
      <c r="F33" s="5" t="str">
        <f t="shared" si="4"/>
        <v/>
      </c>
      <c r="G33" s="5" t="str">
        <f t="shared" si="2"/>
        <v/>
      </c>
    </row>
    <row r="34" spans="1:7" x14ac:dyDescent="0.25">
      <c r="A34" s="6"/>
      <c r="B34" s="6" t="str">
        <f>Iskolák!B9</f>
        <v>Kőrösi Csoma Sándor Gimnázium és Szakközépiskola, Hajdúnánás</v>
      </c>
      <c r="C34" s="6" t="s">
        <v>375</v>
      </c>
      <c r="D34" s="82" t="s">
        <v>86</v>
      </c>
      <c r="E34" s="121">
        <v>4.2719907407407404E-4</v>
      </c>
      <c r="F34" s="6">
        <f t="shared" si="4"/>
        <v>2</v>
      </c>
      <c r="G34" s="6">
        <f t="shared" si="2"/>
        <v>7</v>
      </c>
    </row>
    <row r="35" spans="1:7" x14ac:dyDescent="0.25">
      <c r="A35" s="5"/>
      <c r="B35" s="5" t="str">
        <f>Iskolák!B10</f>
        <v>Kossuth Lajos Gimnázium és Szakközépiskola, Tiszafüred</v>
      </c>
      <c r="C35" s="5" t="s">
        <v>279</v>
      </c>
      <c r="D35" s="81" t="s">
        <v>86</v>
      </c>
      <c r="E35" s="122">
        <v>5.5937499999999998E-4</v>
      </c>
      <c r="F35" s="5">
        <f t="shared" si="4"/>
        <v>4</v>
      </c>
      <c r="G35" s="5">
        <f t="shared" si="2"/>
        <v>5</v>
      </c>
    </row>
    <row r="36" spans="1:7" x14ac:dyDescent="0.25">
      <c r="A36" s="5"/>
      <c r="B36" s="5"/>
      <c r="C36" s="5"/>
      <c r="D36" s="81"/>
      <c r="E36" s="8"/>
      <c r="F36" s="5"/>
      <c r="G36" s="5"/>
    </row>
    <row r="37" spans="1:7" x14ac:dyDescent="0.25">
      <c r="A37" s="5"/>
      <c r="B37" s="5"/>
      <c r="C37" s="5"/>
      <c r="D37" s="81"/>
      <c r="E37" s="8"/>
      <c r="F37" s="5"/>
      <c r="G37" s="5"/>
    </row>
    <row r="38" spans="1:7" x14ac:dyDescent="0.25">
      <c r="A38" s="3"/>
      <c r="B38" s="3"/>
      <c r="C38" s="3"/>
      <c r="D38" s="78"/>
      <c r="E38" s="3"/>
      <c r="F38" s="3"/>
      <c r="G38" s="3"/>
    </row>
    <row r="39" spans="1:7" x14ac:dyDescent="0.25">
      <c r="A39" s="89" t="s">
        <v>10</v>
      </c>
      <c r="B39" s="91" t="s">
        <v>26</v>
      </c>
      <c r="C39" s="91" t="s">
        <v>1</v>
      </c>
      <c r="D39" s="91" t="s">
        <v>2</v>
      </c>
      <c r="E39" s="91" t="s">
        <v>3</v>
      </c>
      <c r="F39" s="91" t="s">
        <v>4</v>
      </c>
      <c r="G39" s="91" t="s">
        <v>5</v>
      </c>
    </row>
    <row r="40" spans="1:7" x14ac:dyDescent="0.25">
      <c r="A40" s="5"/>
      <c r="B40" s="5" t="str">
        <f>Iskolák!B3</f>
        <v>Deák Ferenc Gimnázium Fehérgyarmat</v>
      </c>
      <c r="C40" s="5"/>
      <c r="D40" s="81" t="s">
        <v>86</v>
      </c>
      <c r="E40" s="122"/>
      <c r="F40" s="5" t="str">
        <f t="shared" ref="F40:F47" si="5">IF(E40&lt;&gt;"",_xlfn.RANK.EQ(E40,E$40:E$47,1),"")</f>
        <v/>
      </c>
      <c r="G40" s="5" t="str">
        <f t="shared" si="2"/>
        <v/>
      </c>
    </row>
    <row r="41" spans="1:7" x14ac:dyDescent="0.25">
      <c r="A41" s="6"/>
      <c r="B41" s="6" t="str">
        <f>Iskolák!B4</f>
        <v>Szent Imre Katolikus Gimnázium, Általános Iskola és Kollégium</v>
      </c>
      <c r="C41" s="6"/>
      <c r="D41" s="82" t="s">
        <v>86</v>
      </c>
      <c r="E41" s="121"/>
      <c r="F41" s="6" t="str">
        <f t="shared" si="5"/>
        <v/>
      </c>
      <c r="G41" s="6" t="str">
        <f t="shared" si="2"/>
        <v/>
      </c>
    </row>
    <row r="42" spans="1:7" x14ac:dyDescent="0.25">
      <c r="A42" s="5"/>
      <c r="B42" s="5" t="str">
        <f>Iskolák!B5</f>
        <v>Eötvös József Gyakorló Általános Iskola és Gimnázium</v>
      </c>
      <c r="C42" s="5" t="s">
        <v>280</v>
      </c>
      <c r="D42" s="81" t="s">
        <v>86</v>
      </c>
      <c r="E42" s="122">
        <v>3.4421296296296299E-4</v>
      </c>
      <c r="F42" s="5">
        <f t="shared" si="5"/>
        <v>2</v>
      </c>
      <c r="G42" s="5">
        <f t="shared" si="2"/>
        <v>7</v>
      </c>
    </row>
    <row r="43" spans="1:7" x14ac:dyDescent="0.25">
      <c r="A43" s="6"/>
      <c r="B43" s="6" t="str">
        <f>Iskolák!B6</f>
        <v>Báthory István Gimnázium és Szakközépiskola, Nyírbátor</v>
      </c>
      <c r="C43" s="6" t="s">
        <v>281</v>
      </c>
      <c r="D43" s="82" t="s">
        <v>86</v>
      </c>
      <c r="E43" s="121">
        <v>4.3842592592592593E-4</v>
      </c>
      <c r="F43" s="6">
        <f t="shared" si="5"/>
        <v>5</v>
      </c>
      <c r="G43" s="6">
        <f t="shared" si="2"/>
        <v>4</v>
      </c>
    </row>
    <row r="44" spans="1:7" x14ac:dyDescent="0.25">
      <c r="A44" s="5"/>
      <c r="B44" s="5" t="str">
        <f>Iskolák!B7</f>
        <v>Arany János Gimnázium és Általános Iskola</v>
      </c>
      <c r="C44" s="5" t="s">
        <v>376</v>
      </c>
      <c r="D44" s="81" t="s">
        <v>86</v>
      </c>
      <c r="E44" s="122">
        <v>3.2094907407407408E-4</v>
      </c>
      <c r="F44" s="5">
        <f t="shared" si="5"/>
        <v>1</v>
      </c>
      <c r="G44" s="5">
        <f t="shared" si="2"/>
        <v>9</v>
      </c>
    </row>
    <row r="45" spans="1:7" x14ac:dyDescent="0.25">
      <c r="A45" s="6"/>
      <c r="B45" s="6" t="str">
        <f>Iskolák!B8</f>
        <v>Nyíregyházi Evangélikus Kossuth Lajos Gimnázium</v>
      </c>
      <c r="C45" s="10" t="s">
        <v>270</v>
      </c>
      <c r="D45" s="82" t="s">
        <v>86</v>
      </c>
      <c r="E45" s="121">
        <v>4.0509259259259258E-4</v>
      </c>
      <c r="F45" s="6">
        <f t="shared" si="5"/>
        <v>4</v>
      </c>
      <c r="G45" s="6">
        <f t="shared" si="2"/>
        <v>5</v>
      </c>
    </row>
    <row r="46" spans="1:7" x14ac:dyDescent="0.25">
      <c r="A46" s="5"/>
      <c r="B46" s="5" t="str">
        <f>Iskolák!B9</f>
        <v>Kőrösi Csoma Sándor Gimnázium és Szakközépiskola, Hajdúnánás</v>
      </c>
      <c r="C46" s="5" t="s">
        <v>377</v>
      </c>
      <c r="D46" s="81" t="s">
        <v>86</v>
      </c>
      <c r="E46" s="122">
        <v>3.9444444444444444E-4</v>
      </c>
      <c r="F46" s="5">
        <f t="shared" si="5"/>
        <v>3</v>
      </c>
      <c r="G46" s="5">
        <f t="shared" si="2"/>
        <v>6</v>
      </c>
    </row>
    <row r="47" spans="1:7" x14ac:dyDescent="0.25">
      <c r="A47" s="6"/>
      <c r="B47" s="6" t="str">
        <f>Iskolák!B10</f>
        <v>Kossuth Lajos Gimnázium és Szakközépiskola, Tiszafüred</v>
      </c>
      <c r="C47" s="6" t="s">
        <v>282</v>
      </c>
      <c r="D47" s="82" t="s">
        <v>86</v>
      </c>
      <c r="E47" s="121">
        <v>4.738425925925926E-4</v>
      </c>
      <c r="F47" s="6">
        <f t="shared" si="5"/>
        <v>6</v>
      </c>
      <c r="G47" s="6">
        <f t="shared" si="2"/>
        <v>3</v>
      </c>
    </row>
    <row r="48" spans="1:7" x14ac:dyDescent="0.25">
      <c r="E48" s="112"/>
    </row>
    <row r="49" spans="5:5" x14ac:dyDescent="0.25">
      <c r="E49" s="11"/>
    </row>
    <row r="50" spans="5:5" x14ac:dyDescent="0.25">
      <c r="E50" s="11"/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{6474BC59-C1F1-46CF-90DA-F4BC0F32BDA8}</x14:id>
        </ext>
      </extLst>
    </cfRule>
  </conditionalFormatting>
  <conditionalFormatting sqref="G4:G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{75AA5E96-1A7F-4DD1-BB51-F9B0A0FD4F07}</x14:id>
        </ext>
      </extLst>
    </cfRule>
  </conditionalFormatting>
  <conditionalFormatting sqref="G16:G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{50341A9C-DA8D-4F22-89C2-6169169C892D}</x14:id>
        </ext>
      </extLst>
    </cfRule>
  </conditionalFormatting>
  <conditionalFormatting sqref="G28:G3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{CB30E110-B66B-4969-8CF2-9FA48A1F83B7}</x14:id>
        </ext>
      </extLst>
    </cfRule>
  </conditionalFormatting>
  <conditionalFormatting sqref="G40:G4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{4C44FD2B-3E9E-4307-A136-FCE7297F61ED}</x14:id>
        </ext>
      </extLst>
    </cfRule>
  </conditionalFormatting>
  <conditionalFormatting sqref="G49:G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{C4127433-9C02-4C71-9B4D-015EA787480B}</x14:id>
        </ext>
      </extLst>
    </cfRule>
  </conditionalFormatting>
  <conditionalFormatting sqref="G58:G6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{FE811BF6-2218-480E-BD05-F9EEC654B5D9}</x14:id>
        </ext>
      </extLst>
    </cfRule>
  </conditionalFormatting>
  <conditionalFormatting sqref="G67:G7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{BD9E0604-40D1-47F2-AA10-C37517BF34E2}</x14:id>
        </ext>
      </extLst>
    </cfRule>
  </conditionalFormatting>
  <conditionalFormatting sqref="G76:G8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{967477EE-F03B-4D88-9C43-0603629F178B}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74BC59-C1F1-46CF-90DA-F4BC0F32BD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75AA5E96-1A7F-4DD1-BB51-F9B0A0FD4F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  <x14:conditionalFormatting xmlns:xm="http://schemas.microsoft.com/office/excel/2006/main">
          <x14:cfRule type="dataBar" id="{50341A9C-DA8D-4F22-89C2-6169169C89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G16:G25</xm:sqref>
        </x14:conditionalFormatting>
        <x14:conditionalFormatting xmlns:xm="http://schemas.microsoft.com/office/excel/2006/main">
          <x14:cfRule type="dataBar" id="{CB30E110-B66B-4969-8CF2-9FA48A1F83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G28:G37</xm:sqref>
        </x14:conditionalFormatting>
        <x14:conditionalFormatting xmlns:xm="http://schemas.microsoft.com/office/excel/2006/main">
          <x14:cfRule type="dataBar" id="{4C44FD2B-3E9E-4307-A136-FCE7297F61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G40:G47</xm:sqref>
        </x14:conditionalFormatting>
        <x14:conditionalFormatting xmlns:xm="http://schemas.microsoft.com/office/excel/2006/main">
          <x14:cfRule type="dataBar" id="{C4127433-9C02-4C71-9B4D-015EA78748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G49:G56</xm:sqref>
        </x14:conditionalFormatting>
        <x14:conditionalFormatting xmlns:xm="http://schemas.microsoft.com/office/excel/2006/main">
          <x14:cfRule type="dataBar" id="{FE811BF6-2218-480E-BD05-F9EEC654B5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G58:G65</xm:sqref>
        </x14:conditionalFormatting>
        <x14:conditionalFormatting xmlns:xm="http://schemas.microsoft.com/office/excel/2006/main">
          <x14:cfRule type="dataBar" id="{BD9E0604-40D1-47F2-AA10-C37517BF34E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G67:G74</xm:sqref>
        </x14:conditionalFormatting>
        <x14:conditionalFormatting xmlns:xm="http://schemas.microsoft.com/office/excel/2006/main">
          <x14:cfRule type="dataBar" id="{967477EE-F03B-4D88-9C43-0603629F17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G76:G83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9" zoomScale="85" zoomScaleNormal="85" workbookViewId="0">
      <selection activeCell="C44" sqref="C44"/>
    </sheetView>
  </sheetViews>
  <sheetFormatPr defaultRowHeight="15" x14ac:dyDescent="0.25"/>
  <cols>
    <col min="1" max="1" width="12.85546875" style="2" bestFit="1" customWidth="1"/>
    <col min="2" max="2" width="62.28515625" style="2" customWidth="1"/>
    <col min="3" max="3" width="18.5703125" style="2" customWidth="1"/>
    <col min="4" max="4" width="12.42578125" style="2" bestFit="1" customWidth="1"/>
    <col min="5" max="5" width="10.140625" style="2" bestFit="1" customWidth="1"/>
    <col min="6" max="6" width="8.85546875" style="2" bestFit="1" customWidth="1"/>
    <col min="7" max="7" width="9.5703125" style="2" bestFit="1" customWidth="1"/>
    <col min="8" max="8" width="3.140625" style="2" customWidth="1"/>
    <col min="9" max="9" width="3.28515625" style="2" customWidth="1"/>
    <col min="10" max="10" width="3.42578125" style="2" customWidth="1"/>
    <col min="11" max="11" width="21.42578125" style="74" bestFit="1" customWidth="1"/>
    <col min="12" max="12" width="22.42578125" style="2" customWidth="1"/>
    <col min="13" max="13" width="16.140625" style="2" bestFit="1" customWidth="1"/>
    <col min="14" max="14" width="9" style="2" customWidth="1"/>
    <col min="15" max="16384" width="9.140625" style="2"/>
  </cols>
  <sheetData>
    <row r="1" spans="1:14" ht="21" x14ac:dyDescent="0.25">
      <c r="A1" s="124" t="s">
        <v>88</v>
      </c>
      <c r="B1" s="125"/>
      <c r="C1" s="125"/>
      <c r="D1" s="125"/>
      <c r="E1" s="125"/>
      <c r="F1" s="125"/>
      <c r="G1" s="126"/>
    </row>
    <row r="2" spans="1:14" s="4" customFormat="1" x14ac:dyDescent="0.25">
      <c r="A2" s="91"/>
      <c r="B2" s="91"/>
      <c r="C2" s="91"/>
      <c r="D2" s="91"/>
      <c r="E2" s="91"/>
      <c r="F2" s="91"/>
      <c r="G2" s="91"/>
      <c r="H2" s="92"/>
      <c r="I2" s="92"/>
      <c r="J2" s="92"/>
      <c r="K2" s="92" t="s">
        <v>32</v>
      </c>
      <c r="L2" s="92" t="s">
        <v>25</v>
      </c>
      <c r="M2" s="92" t="s">
        <v>33</v>
      </c>
      <c r="N2" s="92" t="s">
        <v>46</v>
      </c>
    </row>
    <row r="3" spans="1:14" x14ac:dyDescent="0.25">
      <c r="A3" s="93" t="s">
        <v>8</v>
      </c>
      <c r="B3" s="91" t="s">
        <v>26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K3" s="74" t="s">
        <v>18</v>
      </c>
      <c r="L3" s="2" t="str">
        <f>Iskolák!B3</f>
        <v>Deák Ferenc Gimnázium Fehérgyarmat</v>
      </c>
      <c r="M3" s="2">
        <f>SUMIF(B$3:B$47, Iskolák!B3, G$3:G$47)</f>
        <v>21</v>
      </c>
      <c r="N3" s="2">
        <f t="shared" ref="N3:N10" si="0">IF(M3&lt;&gt;"",_xlfn.RANK.EQ(M3,M$3:M$10),"")</f>
        <v>3</v>
      </c>
    </row>
    <row r="4" spans="1:14" x14ac:dyDescent="0.25">
      <c r="A4" s="6"/>
      <c r="B4" s="6" t="str">
        <f>Iskolák!B3</f>
        <v>Deák Ferenc Gimnázium Fehérgyarmat</v>
      </c>
      <c r="C4" s="6" t="s">
        <v>272</v>
      </c>
      <c r="D4" s="6" t="s">
        <v>86</v>
      </c>
      <c r="E4" s="121">
        <v>7.0138888888888887E-4</v>
      </c>
      <c r="F4" s="6">
        <f t="shared" ref="F4:F11" si="1">IF(E4&lt;&gt;"",_xlfn.RANK.EQ(E4,E$4:E$11,1),"")</f>
        <v>6</v>
      </c>
      <c r="G4" s="6">
        <f t="shared" ref="G4:G47" si="2">IF(F4&lt;&gt;"",IF(F4=1,9,9-F4),"")</f>
        <v>3</v>
      </c>
      <c r="K4" s="74" t="s">
        <v>7</v>
      </c>
      <c r="L4" s="2" t="str">
        <f>Iskolák!B4</f>
        <v>Szent Imre Katolikus Gimnázium, Általános Iskola és Kollégium</v>
      </c>
      <c r="M4" s="2">
        <f>SUMIF(B$3:B$47, Iskolák!B4, G$3:G$47)</f>
        <v>7</v>
      </c>
      <c r="N4" s="2">
        <f t="shared" si="0"/>
        <v>7</v>
      </c>
    </row>
    <row r="5" spans="1:14" x14ac:dyDescent="0.25">
      <c r="A5" s="5"/>
      <c r="B5" s="5" t="str">
        <f>Iskolák!B4</f>
        <v>Szent Imre Katolikus Gimnázium, Általános Iskola és Kollégium</v>
      </c>
      <c r="C5" s="5"/>
      <c r="D5" s="5" t="s">
        <v>86</v>
      </c>
      <c r="E5" s="122"/>
      <c r="F5" s="5" t="str">
        <f t="shared" si="1"/>
        <v/>
      </c>
      <c r="G5" s="5" t="str">
        <f t="shared" si="2"/>
        <v/>
      </c>
      <c r="K5" s="74" t="s">
        <v>19</v>
      </c>
      <c r="L5" s="2" t="str">
        <f>Iskolák!B5</f>
        <v>Eötvös József Gyakorló Általános Iskola és Gimnázium</v>
      </c>
      <c r="M5" s="2">
        <f>SUMIF(B$3:B$47, Iskolák!B5, G$3:G$47)</f>
        <v>21</v>
      </c>
      <c r="N5" s="2">
        <f t="shared" si="0"/>
        <v>3</v>
      </c>
    </row>
    <row r="6" spans="1:14" x14ac:dyDescent="0.25">
      <c r="A6" s="6"/>
      <c r="B6" s="6" t="str">
        <f>Iskolák!B5</f>
        <v>Eötvös József Gyakorló Általános Iskola és Gimnázium</v>
      </c>
      <c r="C6" s="6" t="s">
        <v>273</v>
      </c>
      <c r="D6" s="6" t="s">
        <v>86</v>
      </c>
      <c r="E6" s="121">
        <v>6.2106481481481485E-4</v>
      </c>
      <c r="F6" s="6">
        <f t="shared" si="1"/>
        <v>4</v>
      </c>
      <c r="G6" s="6">
        <f t="shared" si="2"/>
        <v>5</v>
      </c>
      <c r="K6" s="74" t="s">
        <v>20</v>
      </c>
      <c r="L6" s="2" t="str">
        <f>Iskolák!B6</f>
        <v>Báthory István Gimnázium és Szakközépiskola, Nyírbátor</v>
      </c>
      <c r="M6" s="2">
        <f>SUMIF(B$3:B$47, Iskolák!B6, G$3:G$47)</f>
        <v>23</v>
      </c>
      <c r="N6" s="2">
        <f t="shared" si="0"/>
        <v>2</v>
      </c>
    </row>
    <row r="7" spans="1:14" x14ac:dyDescent="0.25">
      <c r="A7" s="5"/>
      <c r="B7" s="5" t="str">
        <f>Iskolák!B6</f>
        <v>Báthory István Gimnázium és Szakközépiskola, Nyírbátor</v>
      </c>
      <c r="C7" s="5" t="s">
        <v>169</v>
      </c>
      <c r="D7" s="5" t="s">
        <v>86</v>
      </c>
      <c r="E7" s="122">
        <v>4.6898148148148146E-4</v>
      </c>
      <c r="F7" s="5">
        <f t="shared" si="1"/>
        <v>1</v>
      </c>
      <c r="G7" s="5">
        <f t="shared" si="2"/>
        <v>9</v>
      </c>
      <c r="K7" s="74" t="s">
        <v>21</v>
      </c>
      <c r="L7" s="2" t="str">
        <f>Iskolák!B7</f>
        <v>Arany János Gimnázium és Általános Iskola</v>
      </c>
      <c r="M7" s="2">
        <f>SUMIF(B$3:B$47, Iskolák!B7, G$3:G$47)</f>
        <v>32</v>
      </c>
      <c r="N7" s="2">
        <f t="shared" si="0"/>
        <v>1</v>
      </c>
    </row>
    <row r="8" spans="1:14" x14ac:dyDescent="0.25">
      <c r="A8" s="6"/>
      <c r="B8" s="6" t="str">
        <f>Iskolák!B7</f>
        <v>Arany János Gimnázium és Általános Iskola</v>
      </c>
      <c r="C8" s="6" t="s">
        <v>378</v>
      </c>
      <c r="D8" s="6" t="s">
        <v>86</v>
      </c>
      <c r="E8" s="121">
        <v>5.8159722222222217E-4</v>
      </c>
      <c r="F8" s="6">
        <f t="shared" si="1"/>
        <v>2</v>
      </c>
      <c r="G8" s="6">
        <f t="shared" si="2"/>
        <v>7</v>
      </c>
      <c r="K8" s="74" t="s">
        <v>22</v>
      </c>
      <c r="L8" s="2" t="str">
        <f>Iskolák!B8</f>
        <v>Nyíregyházi Evangélikus Kossuth Lajos Gimnázium</v>
      </c>
      <c r="M8" s="2">
        <f>SUMIF(B$3:B$47, Iskolák!B8, G$3:G$47)</f>
        <v>6</v>
      </c>
      <c r="N8" s="2">
        <f t="shared" si="0"/>
        <v>8</v>
      </c>
    </row>
    <row r="9" spans="1:14" x14ac:dyDescent="0.25">
      <c r="A9" s="5"/>
      <c r="B9" s="5" t="str">
        <f>Iskolák!B8</f>
        <v>Nyíregyházi Evangélikus Kossuth Lajos Gimnázium</v>
      </c>
      <c r="C9" s="9" t="s">
        <v>340</v>
      </c>
      <c r="D9" s="5" t="s">
        <v>86</v>
      </c>
      <c r="E9" s="122">
        <v>6.8657407407407415E-4</v>
      </c>
      <c r="F9" s="5">
        <f t="shared" si="1"/>
        <v>5</v>
      </c>
      <c r="G9" s="5">
        <f t="shared" si="2"/>
        <v>4</v>
      </c>
      <c r="K9" s="74" t="s">
        <v>23</v>
      </c>
      <c r="L9" s="2" t="str">
        <f>Iskolák!B9</f>
        <v>Kőrösi Csoma Sándor Gimnázium és Szakközépiskola, Hajdúnánás</v>
      </c>
      <c r="M9" s="2">
        <f>SUMIF(B$3:B$47, Iskolák!B9, G$3:G$47)</f>
        <v>15</v>
      </c>
      <c r="N9" s="2">
        <f t="shared" si="0"/>
        <v>5</v>
      </c>
    </row>
    <row r="10" spans="1:14" x14ac:dyDescent="0.25">
      <c r="A10" s="6"/>
      <c r="B10" s="6" t="str">
        <f>Iskolák!B9</f>
        <v>Kőrösi Csoma Sándor Gimnázium és Szakközépiskola, Hajdúnánás</v>
      </c>
      <c r="C10" s="6" t="s">
        <v>373</v>
      </c>
      <c r="D10" s="6" t="s">
        <v>86</v>
      </c>
      <c r="E10" s="121">
        <v>5.9247685185185184E-4</v>
      </c>
      <c r="F10" s="6">
        <f t="shared" si="1"/>
        <v>3</v>
      </c>
      <c r="G10" s="6">
        <f t="shared" si="2"/>
        <v>6</v>
      </c>
      <c r="K10" s="74" t="s">
        <v>24</v>
      </c>
      <c r="L10" s="2" t="str">
        <f>Iskolák!B10</f>
        <v>Kossuth Lajos Gimnázium és Szakközépiskola, Tiszafüred</v>
      </c>
      <c r="M10" s="2">
        <f>SUMIF(B$3:B$47, Iskolák!B10, G$3:G$47)</f>
        <v>12</v>
      </c>
      <c r="N10" s="2">
        <f t="shared" si="0"/>
        <v>6</v>
      </c>
    </row>
    <row r="11" spans="1:14" x14ac:dyDescent="0.25">
      <c r="A11" s="5"/>
      <c r="B11" s="5" t="str">
        <f>Iskolák!B10</f>
        <v>Kossuth Lajos Gimnázium és Szakközépiskola, Tiszafüred</v>
      </c>
      <c r="C11" s="5" t="s">
        <v>283</v>
      </c>
      <c r="D11" s="5" t="s">
        <v>86</v>
      </c>
      <c r="E11" s="122">
        <v>8.394675925925925E-4</v>
      </c>
      <c r="F11" s="5">
        <f t="shared" si="1"/>
        <v>7</v>
      </c>
      <c r="G11" s="5">
        <f t="shared" si="2"/>
        <v>2</v>
      </c>
      <c r="N11" s="2" t="str">
        <f>IF(O11&lt;&gt;"",_xlfn.RANK.EQ(N11,N$3:N$10),"")</f>
        <v/>
      </c>
    </row>
    <row r="12" spans="1:14" x14ac:dyDescent="0.25">
      <c r="A12" s="5"/>
      <c r="B12" s="5"/>
      <c r="C12" s="5"/>
      <c r="D12" s="5"/>
      <c r="E12" s="8"/>
      <c r="F12" s="5"/>
      <c r="G12" s="5"/>
    </row>
    <row r="13" spans="1:14" x14ac:dyDescent="0.25">
      <c r="A13" s="5"/>
      <c r="B13" s="5"/>
      <c r="C13" s="5"/>
      <c r="D13" s="5"/>
      <c r="E13" s="8"/>
      <c r="F13" s="5"/>
      <c r="G13" s="5"/>
    </row>
    <row r="14" spans="1:14" x14ac:dyDescent="0.25">
      <c r="A14" s="3"/>
      <c r="B14" s="3"/>
      <c r="C14" s="3"/>
      <c r="D14" s="3"/>
      <c r="E14" s="3"/>
      <c r="F14" s="3"/>
      <c r="G14" s="3"/>
    </row>
    <row r="15" spans="1:14" x14ac:dyDescent="0.25">
      <c r="A15" s="89" t="s">
        <v>9</v>
      </c>
      <c r="B15" s="91" t="s">
        <v>26</v>
      </c>
      <c r="C15" s="91" t="s">
        <v>1</v>
      </c>
      <c r="D15" s="91" t="s">
        <v>2</v>
      </c>
      <c r="E15" s="91" t="s">
        <v>3</v>
      </c>
      <c r="F15" s="91" t="s">
        <v>4</v>
      </c>
      <c r="G15" s="91" t="s">
        <v>5</v>
      </c>
    </row>
    <row r="16" spans="1:14" x14ac:dyDescent="0.25">
      <c r="A16" s="5"/>
      <c r="B16" s="5" t="str">
        <f>Iskolák!B3</f>
        <v>Deák Ferenc Gimnázium Fehérgyarmat</v>
      </c>
      <c r="C16" s="5" t="s">
        <v>284</v>
      </c>
      <c r="D16" s="5" t="s">
        <v>86</v>
      </c>
      <c r="E16" s="122">
        <v>6.0509259259259262E-4</v>
      </c>
      <c r="F16" s="5">
        <f t="shared" ref="F16:F23" si="3">IF(E16&lt;&gt;"",_xlfn.RANK.EQ(E16,E$16:E$23,1),"")</f>
        <v>3</v>
      </c>
      <c r="G16" s="5">
        <f t="shared" si="2"/>
        <v>6</v>
      </c>
    </row>
    <row r="17" spans="1:7" x14ac:dyDescent="0.25">
      <c r="A17" s="6"/>
      <c r="B17" s="6" t="str">
        <f>Iskolák!B4</f>
        <v>Szent Imre Katolikus Gimnázium, Általános Iskola és Kollégium</v>
      </c>
      <c r="C17" s="6"/>
      <c r="D17" s="6" t="s">
        <v>86</v>
      </c>
      <c r="E17" s="121"/>
      <c r="F17" s="6" t="str">
        <f t="shared" si="3"/>
        <v/>
      </c>
      <c r="G17" s="6" t="str">
        <f t="shared" si="2"/>
        <v/>
      </c>
    </row>
    <row r="18" spans="1:7" x14ac:dyDescent="0.25">
      <c r="A18" s="5"/>
      <c r="B18" s="5" t="str">
        <f>Iskolák!B5</f>
        <v>Eötvös József Gyakorló Általános Iskola és Gimnázium</v>
      </c>
      <c r="C18" s="5" t="s">
        <v>327</v>
      </c>
      <c r="D18" s="5" t="s">
        <v>86</v>
      </c>
      <c r="E18" s="122">
        <v>7.1435185185185187E-4</v>
      </c>
      <c r="F18" s="5">
        <f t="shared" si="3"/>
        <v>4</v>
      </c>
      <c r="G18" s="5">
        <f t="shared" si="2"/>
        <v>5</v>
      </c>
    </row>
    <row r="19" spans="1:7" x14ac:dyDescent="0.25">
      <c r="A19" s="6"/>
      <c r="B19" s="6" t="str">
        <f>Iskolák!B6</f>
        <v>Báthory István Gimnázium és Szakközépiskola, Nyírbátor</v>
      </c>
      <c r="C19" s="6" t="s">
        <v>236</v>
      </c>
      <c r="D19" s="6" t="s">
        <v>86</v>
      </c>
      <c r="E19" s="121">
        <v>5.4212962962962971E-4</v>
      </c>
      <c r="F19" s="6">
        <f t="shared" si="3"/>
        <v>1</v>
      </c>
      <c r="G19" s="6">
        <f t="shared" si="2"/>
        <v>9</v>
      </c>
    </row>
    <row r="20" spans="1:7" x14ac:dyDescent="0.25">
      <c r="A20" s="5"/>
      <c r="B20" s="5" t="str">
        <f>Iskolák!B7</f>
        <v>Arany János Gimnázium és Általános Iskola</v>
      </c>
      <c r="C20" s="5" t="s">
        <v>237</v>
      </c>
      <c r="D20" s="5" t="s">
        <v>86</v>
      </c>
      <c r="E20" s="122">
        <v>5.9641203703703701E-4</v>
      </c>
      <c r="F20" s="5">
        <f t="shared" si="3"/>
        <v>2</v>
      </c>
      <c r="G20" s="5">
        <f t="shared" si="2"/>
        <v>7</v>
      </c>
    </row>
    <row r="21" spans="1:7" x14ac:dyDescent="0.25">
      <c r="A21" s="6"/>
      <c r="B21" s="6" t="str">
        <f>Iskolák!B8</f>
        <v>Nyíregyházi Evangélikus Kossuth Lajos Gimnázium</v>
      </c>
      <c r="C21" s="10"/>
      <c r="D21" s="6" t="s">
        <v>86</v>
      </c>
      <c r="E21" s="121"/>
      <c r="F21" s="6" t="str">
        <f t="shared" si="3"/>
        <v/>
      </c>
      <c r="G21" s="6" t="str">
        <f t="shared" si="2"/>
        <v/>
      </c>
    </row>
    <row r="22" spans="1:7" x14ac:dyDescent="0.25">
      <c r="A22" s="5"/>
      <c r="B22" s="5" t="str">
        <f>Iskolák!B9</f>
        <v>Kőrösi Csoma Sándor Gimnázium és Szakközépiskola, Hajdúnánás</v>
      </c>
      <c r="C22" s="5"/>
      <c r="D22" s="5" t="s">
        <v>86</v>
      </c>
      <c r="E22" s="122"/>
      <c r="F22" s="5" t="str">
        <f t="shared" si="3"/>
        <v/>
      </c>
      <c r="G22" s="5" t="str">
        <f t="shared" si="2"/>
        <v/>
      </c>
    </row>
    <row r="23" spans="1:7" x14ac:dyDescent="0.25">
      <c r="A23" s="6"/>
      <c r="B23" s="6" t="str">
        <f>Iskolák!B10</f>
        <v>Kossuth Lajos Gimnázium és Szakközépiskola, Tiszafüred</v>
      </c>
      <c r="C23" s="6" t="s">
        <v>285</v>
      </c>
      <c r="D23" s="6" t="s">
        <v>86</v>
      </c>
      <c r="E23" s="121">
        <v>8.0729166666666666E-4</v>
      </c>
      <c r="F23" s="6">
        <f t="shared" si="3"/>
        <v>5</v>
      </c>
      <c r="G23" s="6">
        <f t="shared" si="2"/>
        <v>4</v>
      </c>
    </row>
    <row r="24" spans="1:7" x14ac:dyDescent="0.25">
      <c r="A24" s="6"/>
      <c r="B24" s="6"/>
      <c r="C24" s="6"/>
      <c r="D24" s="6"/>
      <c r="E24" s="7"/>
      <c r="F24" s="6"/>
      <c r="G24" s="6"/>
    </row>
    <row r="25" spans="1:7" x14ac:dyDescent="0.25">
      <c r="A25" s="6"/>
      <c r="B25" s="6"/>
      <c r="C25" s="6"/>
      <c r="D25" s="6"/>
      <c r="E25" s="7"/>
      <c r="F25" s="6"/>
      <c r="G25" s="6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93" t="s">
        <v>11</v>
      </c>
      <c r="B27" s="91" t="s">
        <v>26</v>
      </c>
      <c r="C27" s="91" t="s">
        <v>1</v>
      </c>
      <c r="D27" s="91" t="s">
        <v>2</v>
      </c>
      <c r="E27" s="91" t="s">
        <v>3</v>
      </c>
      <c r="F27" s="91" t="s">
        <v>4</v>
      </c>
      <c r="G27" s="91" t="s">
        <v>5</v>
      </c>
    </row>
    <row r="28" spans="1:7" x14ac:dyDescent="0.25">
      <c r="A28" s="6"/>
      <c r="B28" s="6" t="str">
        <f>Iskolák!B3</f>
        <v>Deák Ferenc Gimnázium Fehérgyarmat</v>
      </c>
      <c r="C28" s="6" t="s">
        <v>261</v>
      </c>
      <c r="D28" s="6" t="s">
        <v>86</v>
      </c>
      <c r="E28" s="121">
        <v>6.2210648148148151E-4</v>
      </c>
      <c r="F28" s="6">
        <f t="shared" ref="F28:F35" si="4">IF(E28&lt;&gt;"",_xlfn.RANK.EQ(E28,E$28:E$35,1),"")</f>
        <v>3</v>
      </c>
      <c r="G28" s="6">
        <f t="shared" si="2"/>
        <v>6</v>
      </c>
    </row>
    <row r="29" spans="1:7" x14ac:dyDescent="0.25">
      <c r="A29" s="5"/>
      <c r="B29" s="5" t="str">
        <f>Iskolák!B4</f>
        <v>Szent Imre Katolikus Gimnázium, Általános Iskola és Kollégium</v>
      </c>
      <c r="C29" s="5" t="s">
        <v>286</v>
      </c>
      <c r="D29" s="5" t="s">
        <v>86</v>
      </c>
      <c r="E29" s="122">
        <v>5.6458333333333339E-4</v>
      </c>
      <c r="F29" s="5">
        <f t="shared" si="4"/>
        <v>2</v>
      </c>
      <c r="G29" s="5">
        <f t="shared" si="2"/>
        <v>7</v>
      </c>
    </row>
    <row r="30" spans="1:7" x14ac:dyDescent="0.25">
      <c r="A30" s="6"/>
      <c r="B30" s="6" t="str">
        <f>Iskolák!B5</f>
        <v>Eötvös József Gyakorló Általános Iskola és Gimnázium</v>
      </c>
      <c r="C30" s="6" t="s">
        <v>287</v>
      </c>
      <c r="D30" s="6" t="s">
        <v>86</v>
      </c>
      <c r="E30" s="121">
        <v>6.3414351851851858E-4</v>
      </c>
      <c r="F30" s="6">
        <f t="shared" si="4"/>
        <v>5</v>
      </c>
      <c r="G30" s="6">
        <f t="shared" si="2"/>
        <v>4</v>
      </c>
    </row>
    <row r="31" spans="1:7" x14ac:dyDescent="0.25">
      <c r="A31" s="5"/>
      <c r="B31" s="5" t="str">
        <f>Iskolák!B6</f>
        <v>Báthory István Gimnázium és Szakközépiskola, Nyírbátor</v>
      </c>
      <c r="C31" s="5"/>
      <c r="D31" s="5" t="s">
        <v>86</v>
      </c>
      <c r="E31" s="122"/>
      <c r="F31" s="5" t="str">
        <f t="shared" si="4"/>
        <v/>
      </c>
      <c r="G31" s="5" t="str">
        <f t="shared" si="2"/>
        <v/>
      </c>
    </row>
    <row r="32" spans="1:7" x14ac:dyDescent="0.25">
      <c r="A32" s="6"/>
      <c r="B32" s="6" t="str">
        <f>Iskolák!B7</f>
        <v>Arany János Gimnázium és Általános Iskola</v>
      </c>
      <c r="C32" s="6" t="s">
        <v>379</v>
      </c>
      <c r="D32" s="6" t="s">
        <v>86</v>
      </c>
      <c r="E32" s="121">
        <v>5.1400462962962956E-4</v>
      </c>
      <c r="F32" s="6">
        <f t="shared" si="4"/>
        <v>1</v>
      </c>
      <c r="G32" s="6">
        <f t="shared" si="2"/>
        <v>9</v>
      </c>
    </row>
    <row r="33" spans="1:7" x14ac:dyDescent="0.25">
      <c r="A33" s="5"/>
      <c r="B33" s="5" t="str">
        <f>Iskolák!B8</f>
        <v>Nyíregyházi Evangélikus Kossuth Lajos Gimnázium</v>
      </c>
      <c r="C33" s="9"/>
      <c r="D33" s="5" t="s">
        <v>86</v>
      </c>
      <c r="E33" s="122"/>
      <c r="F33" s="5" t="str">
        <f t="shared" si="4"/>
        <v/>
      </c>
      <c r="G33" s="5" t="str">
        <f t="shared" si="2"/>
        <v/>
      </c>
    </row>
    <row r="34" spans="1:7" x14ac:dyDescent="0.25">
      <c r="A34" s="6"/>
      <c r="B34" s="6" t="str">
        <f>Iskolák!B9</f>
        <v>Kőrösi Csoma Sándor Gimnázium és Szakközépiskola, Hajdúnánás</v>
      </c>
      <c r="C34" s="6" t="s">
        <v>266</v>
      </c>
      <c r="D34" s="6" t="s">
        <v>86</v>
      </c>
      <c r="E34" s="121">
        <v>6.2662037037037037E-4</v>
      </c>
      <c r="F34" s="6">
        <f t="shared" si="4"/>
        <v>4</v>
      </c>
      <c r="G34" s="6">
        <f t="shared" si="2"/>
        <v>5</v>
      </c>
    </row>
    <row r="35" spans="1:7" x14ac:dyDescent="0.25">
      <c r="A35" s="5"/>
      <c r="B35" s="5" t="str">
        <f>Iskolák!B10</f>
        <v>Kossuth Lajos Gimnázium és Szakközépiskola, Tiszafüred</v>
      </c>
      <c r="C35" s="5" t="s">
        <v>185</v>
      </c>
      <c r="D35" s="5" t="s">
        <v>86</v>
      </c>
      <c r="E35" s="122">
        <v>6.5520833333333327E-4</v>
      </c>
      <c r="F35" s="5">
        <f t="shared" si="4"/>
        <v>6</v>
      </c>
      <c r="G35" s="5">
        <f t="shared" si="2"/>
        <v>3</v>
      </c>
    </row>
    <row r="36" spans="1:7" x14ac:dyDescent="0.25">
      <c r="A36" s="5"/>
      <c r="B36" s="5"/>
      <c r="C36" s="5"/>
      <c r="D36" s="5"/>
      <c r="E36" s="8"/>
      <c r="F36" s="5"/>
      <c r="G36" s="5"/>
    </row>
    <row r="37" spans="1:7" x14ac:dyDescent="0.25">
      <c r="A37" s="5"/>
      <c r="B37" s="5"/>
      <c r="C37" s="5"/>
      <c r="D37" s="5"/>
      <c r="E37" s="8"/>
      <c r="F37" s="5"/>
      <c r="G37" s="5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89" t="s">
        <v>10</v>
      </c>
      <c r="B39" s="91" t="s">
        <v>26</v>
      </c>
      <c r="C39" s="91" t="s">
        <v>1</v>
      </c>
      <c r="D39" s="91" t="s">
        <v>2</v>
      </c>
      <c r="E39" s="91" t="s">
        <v>3</v>
      </c>
      <c r="F39" s="91" t="s">
        <v>4</v>
      </c>
      <c r="G39" s="91" t="s">
        <v>5</v>
      </c>
    </row>
    <row r="40" spans="1:7" x14ac:dyDescent="0.25">
      <c r="A40" s="5"/>
      <c r="B40" s="5" t="str">
        <f>Iskolák!B3</f>
        <v>Deák Ferenc Gimnázium Fehérgyarmat</v>
      </c>
      <c r="C40" s="5" t="s">
        <v>288</v>
      </c>
      <c r="D40" s="5" t="s">
        <v>86</v>
      </c>
      <c r="E40" s="122">
        <v>4.7627314814814814E-4</v>
      </c>
      <c r="F40" s="5">
        <f t="shared" ref="F40:F47" si="5">IF(E40&lt;&gt;"",_xlfn.RANK.EQ(E40,E$40:E$47,1),"")</f>
        <v>3</v>
      </c>
      <c r="G40" s="5">
        <f t="shared" si="2"/>
        <v>6</v>
      </c>
    </row>
    <row r="41" spans="1:7" x14ac:dyDescent="0.25">
      <c r="A41" s="6"/>
      <c r="B41" s="6" t="str">
        <f>Iskolák!B4</f>
        <v>Szent Imre Katolikus Gimnázium, Általános Iskola és Kollégium</v>
      </c>
      <c r="C41" s="6"/>
      <c r="D41" s="6" t="s">
        <v>86</v>
      </c>
      <c r="E41" s="121"/>
      <c r="F41" s="6" t="str">
        <f t="shared" si="5"/>
        <v/>
      </c>
      <c r="G41" s="6" t="str">
        <f t="shared" si="2"/>
        <v/>
      </c>
    </row>
    <row r="42" spans="1:7" x14ac:dyDescent="0.25">
      <c r="A42" s="5"/>
      <c r="B42" s="5" t="str">
        <f>Iskolák!B5</f>
        <v>Eötvös József Gyakorló Általános Iskola és Gimnázium</v>
      </c>
      <c r="C42" s="5" t="s">
        <v>289</v>
      </c>
      <c r="D42" s="5" t="s">
        <v>86</v>
      </c>
      <c r="E42" s="122">
        <v>4.4409722222222219E-4</v>
      </c>
      <c r="F42" s="5">
        <f t="shared" si="5"/>
        <v>2</v>
      </c>
      <c r="G42" s="5">
        <f t="shared" si="2"/>
        <v>7</v>
      </c>
    </row>
    <row r="43" spans="1:7" x14ac:dyDescent="0.25">
      <c r="A43" s="6"/>
      <c r="B43" s="6" t="str">
        <f>Iskolák!B6</f>
        <v>Báthory István Gimnázium és Szakközépiskola, Nyírbátor</v>
      </c>
      <c r="C43" s="6" t="s">
        <v>281</v>
      </c>
      <c r="D43" s="6" t="s">
        <v>86</v>
      </c>
      <c r="E43" s="121">
        <v>5.1539351851851844E-4</v>
      </c>
      <c r="F43" s="6">
        <f t="shared" si="5"/>
        <v>4</v>
      </c>
      <c r="G43" s="6">
        <f t="shared" si="2"/>
        <v>5</v>
      </c>
    </row>
    <row r="44" spans="1:7" x14ac:dyDescent="0.25">
      <c r="A44" s="5"/>
      <c r="B44" s="5" t="str">
        <f>Iskolák!B7</f>
        <v>Arany János Gimnázium és Általános Iskola</v>
      </c>
      <c r="C44" s="5" t="s">
        <v>291</v>
      </c>
      <c r="D44" s="5" t="s">
        <v>86</v>
      </c>
      <c r="E44" s="122">
        <v>4.4340277777777781E-4</v>
      </c>
      <c r="F44" s="5">
        <f t="shared" si="5"/>
        <v>1</v>
      </c>
      <c r="G44" s="5">
        <f t="shared" si="2"/>
        <v>9</v>
      </c>
    </row>
    <row r="45" spans="1:7" x14ac:dyDescent="0.25">
      <c r="A45" s="6"/>
      <c r="B45" s="6" t="str">
        <f>Iskolák!B8</f>
        <v>Nyíregyházi Evangélikus Kossuth Lajos Gimnázium</v>
      </c>
      <c r="C45" s="10" t="s">
        <v>134</v>
      </c>
      <c r="D45" s="6" t="s">
        <v>86</v>
      </c>
      <c r="E45" s="121">
        <v>6.677083333333332E-4</v>
      </c>
      <c r="F45" s="6">
        <f t="shared" si="5"/>
        <v>7</v>
      </c>
      <c r="G45" s="6">
        <f t="shared" si="2"/>
        <v>2</v>
      </c>
    </row>
    <row r="46" spans="1:7" x14ac:dyDescent="0.25">
      <c r="A46" s="5"/>
      <c r="B46" s="5" t="str">
        <f>Iskolák!B9</f>
        <v>Kőrösi Csoma Sándor Gimnázium és Szakközépiskola, Hajdúnánás</v>
      </c>
      <c r="C46" s="5" t="s">
        <v>191</v>
      </c>
      <c r="D46" s="5" t="s">
        <v>86</v>
      </c>
      <c r="E46" s="122">
        <v>5.3090277777777782E-4</v>
      </c>
      <c r="F46" s="5">
        <f t="shared" si="5"/>
        <v>5</v>
      </c>
      <c r="G46" s="5">
        <f t="shared" si="2"/>
        <v>4</v>
      </c>
    </row>
    <row r="47" spans="1:7" x14ac:dyDescent="0.25">
      <c r="A47" s="6"/>
      <c r="B47" s="6" t="str">
        <f>Iskolák!B10</f>
        <v>Kossuth Lajos Gimnázium és Szakközépiskola, Tiszafüred</v>
      </c>
      <c r="C47" s="6" t="s">
        <v>136</v>
      </c>
      <c r="D47" s="6" t="s">
        <v>86</v>
      </c>
      <c r="E47" s="121">
        <v>6.3113425925925934E-4</v>
      </c>
      <c r="F47" s="6">
        <f t="shared" si="5"/>
        <v>6</v>
      </c>
      <c r="G47" s="6">
        <f t="shared" si="2"/>
        <v>3</v>
      </c>
    </row>
    <row r="48" spans="1:7" x14ac:dyDescent="0.25">
      <c r="E48" s="11"/>
    </row>
    <row r="49" spans="5:5" x14ac:dyDescent="0.25">
      <c r="E49" s="11"/>
    </row>
    <row r="50" spans="5:5" x14ac:dyDescent="0.25">
      <c r="E50" s="11"/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{2FFBB7DC-BD38-4E3A-A02A-33D4FFA96871}</x14:id>
        </ext>
      </extLst>
    </cfRule>
  </conditionalFormatting>
  <conditionalFormatting sqref="G4:G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{037E0F89-7A01-4B51-AE40-BCABA7BF1FC2}</x14:id>
        </ext>
      </extLst>
    </cfRule>
  </conditionalFormatting>
  <conditionalFormatting sqref="G16:G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{CCEC5D4C-080C-4FC7-8423-3B20A7969B2F}</x14:id>
        </ext>
      </extLst>
    </cfRule>
  </conditionalFormatting>
  <conditionalFormatting sqref="G28:G3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{34CAA135-BCBF-499A-A496-1944C3378763}</x14:id>
        </ext>
      </extLst>
    </cfRule>
  </conditionalFormatting>
  <conditionalFormatting sqref="G40:G4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{188FC23C-F112-48F5-B933-7847EE1A1F7D}</x14:id>
        </ext>
      </extLst>
    </cfRule>
  </conditionalFormatting>
  <conditionalFormatting sqref="G49:G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{7F8E3DB6-AC3C-46BD-B203-F1AB49596D43}</x14:id>
        </ext>
      </extLst>
    </cfRule>
  </conditionalFormatting>
  <conditionalFormatting sqref="G58:G6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{39A108D3-1E5B-4B88-AF41-EAAC5856C970}</x14:id>
        </ext>
      </extLst>
    </cfRule>
  </conditionalFormatting>
  <conditionalFormatting sqref="G67:G7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{99E3226D-3AAB-49BB-A7B9-1CA68F1DBB57}</x14:id>
        </ext>
      </extLst>
    </cfRule>
  </conditionalFormatting>
  <conditionalFormatting sqref="G76:G8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{08BE00A3-63C7-4EE3-98E5-DBCE05BE702E}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FBB7DC-BD38-4E3A-A02A-33D4FFA968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037E0F89-7A01-4B51-AE40-BCABA7BF1F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  <x14:conditionalFormatting xmlns:xm="http://schemas.microsoft.com/office/excel/2006/main">
          <x14:cfRule type="dataBar" id="{CCEC5D4C-080C-4FC7-8423-3B20A7969B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G16:G25</xm:sqref>
        </x14:conditionalFormatting>
        <x14:conditionalFormatting xmlns:xm="http://schemas.microsoft.com/office/excel/2006/main">
          <x14:cfRule type="dataBar" id="{34CAA135-BCBF-499A-A496-1944C337876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G28:G37</xm:sqref>
        </x14:conditionalFormatting>
        <x14:conditionalFormatting xmlns:xm="http://schemas.microsoft.com/office/excel/2006/main">
          <x14:cfRule type="dataBar" id="{188FC23C-F112-48F5-B933-7847EE1A1F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G40:G47</xm:sqref>
        </x14:conditionalFormatting>
        <x14:conditionalFormatting xmlns:xm="http://schemas.microsoft.com/office/excel/2006/main">
          <x14:cfRule type="dataBar" id="{7F8E3DB6-AC3C-46BD-B203-F1AB49596D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G49:G56</xm:sqref>
        </x14:conditionalFormatting>
        <x14:conditionalFormatting xmlns:xm="http://schemas.microsoft.com/office/excel/2006/main">
          <x14:cfRule type="dataBar" id="{39A108D3-1E5B-4B88-AF41-EAAC5856C9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G58:G65</xm:sqref>
        </x14:conditionalFormatting>
        <x14:conditionalFormatting xmlns:xm="http://schemas.microsoft.com/office/excel/2006/main">
          <x14:cfRule type="dataBar" id="{99E3226D-3AAB-49BB-A7B9-1CA68F1DBB5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G67:G74</xm:sqref>
        </x14:conditionalFormatting>
        <x14:conditionalFormatting xmlns:xm="http://schemas.microsoft.com/office/excel/2006/main">
          <x14:cfRule type="dataBar" id="{08BE00A3-63C7-4EE3-98E5-DBCE05BE70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G76:G83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2" zoomScale="85" zoomScaleNormal="85" workbookViewId="0">
      <selection activeCell="C43" sqref="C43"/>
    </sheetView>
  </sheetViews>
  <sheetFormatPr defaultRowHeight="15" x14ac:dyDescent="0.25"/>
  <cols>
    <col min="1" max="1" width="13.140625" style="2" bestFit="1" customWidth="1"/>
    <col min="2" max="2" width="61.7109375" style="2" customWidth="1"/>
    <col min="3" max="3" width="19.140625" style="2" bestFit="1" customWidth="1"/>
    <col min="4" max="4" width="12.42578125" style="2" bestFit="1" customWidth="1"/>
    <col min="5" max="5" width="10.140625" style="2" bestFit="1" customWidth="1"/>
    <col min="6" max="6" width="8.85546875" style="2" bestFit="1" customWidth="1"/>
    <col min="7" max="7" width="9.5703125" style="2" bestFit="1" customWidth="1"/>
    <col min="8" max="8" width="3.42578125" style="2" customWidth="1"/>
    <col min="9" max="10" width="3.7109375" style="2" customWidth="1"/>
    <col min="11" max="11" width="21.42578125" style="74" bestFit="1" customWidth="1"/>
    <col min="12" max="12" width="22.42578125" style="2" customWidth="1"/>
    <col min="13" max="13" width="16.140625" style="2" bestFit="1" customWidth="1"/>
    <col min="14" max="14" width="9" style="2" customWidth="1"/>
    <col min="15" max="16384" width="9.140625" style="2"/>
  </cols>
  <sheetData>
    <row r="1" spans="1:14" ht="21" x14ac:dyDescent="0.25">
      <c r="A1" s="124" t="s">
        <v>89</v>
      </c>
      <c r="B1" s="125"/>
      <c r="C1" s="125"/>
      <c r="D1" s="125"/>
      <c r="E1" s="125"/>
      <c r="F1" s="125"/>
      <c r="G1" s="126"/>
    </row>
    <row r="2" spans="1:14" s="4" customFormat="1" x14ac:dyDescent="0.25">
      <c r="A2" s="91"/>
      <c r="B2" s="91"/>
      <c r="C2" s="91"/>
      <c r="D2" s="91"/>
      <c r="E2" s="91"/>
      <c r="F2" s="91"/>
      <c r="G2" s="91"/>
      <c r="H2" s="92"/>
      <c r="I2" s="92"/>
      <c r="J2" s="92"/>
      <c r="K2" s="92" t="s">
        <v>32</v>
      </c>
      <c r="L2" s="92" t="s">
        <v>25</v>
      </c>
      <c r="M2" s="92" t="s">
        <v>33</v>
      </c>
      <c r="N2" s="92" t="s">
        <v>46</v>
      </c>
    </row>
    <row r="3" spans="1:14" x14ac:dyDescent="0.25">
      <c r="A3" s="93" t="s">
        <v>8</v>
      </c>
      <c r="B3" s="91" t="s">
        <v>26</v>
      </c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K3" s="74" t="s">
        <v>18</v>
      </c>
      <c r="L3" s="2" t="str">
        <f>Iskolák!B3</f>
        <v>Deák Ferenc Gimnázium Fehérgyarmat</v>
      </c>
      <c r="M3" s="2">
        <f>SUMIF(B$3:B$47, Iskolák!B3, G$3:G$47)</f>
        <v>11</v>
      </c>
      <c r="N3" s="2">
        <f t="shared" ref="N3:N10" si="0">IF(M3&lt;&gt;"",_xlfn.RANK.EQ(M3,M$3:M$10),"")</f>
        <v>4</v>
      </c>
    </row>
    <row r="4" spans="1:14" x14ac:dyDescent="0.25">
      <c r="A4" s="6"/>
      <c r="B4" s="6" t="str">
        <f>Iskolák!B3</f>
        <v>Deák Ferenc Gimnázium Fehérgyarmat</v>
      </c>
      <c r="C4" s="6"/>
      <c r="D4" s="6" t="s">
        <v>86</v>
      </c>
      <c r="E4" s="121"/>
      <c r="F4" s="6" t="str">
        <f t="shared" ref="F4:F11" si="1">IF(E4&lt;&gt;"",_xlfn.RANK.EQ(E4,E$4:E$11,1),"")</f>
        <v/>
      </c>
      <c r="G4" s="6" t="str">
        <f t="shared" ref="G4:G47" si="2">IF(F4&lt;&gt;"",IF(F4=1,9,9-F4),"")</f>
        <v/>
      </c>
      <c r="K4" s="74" t="s">
        <v>7</v>
      </c>
      <c r="L4" s="2" t="str">
        <f>Iskolák!B4</f>
        <v>Szent Imre Katolikus Gimnázium, Általános Iskola és Kollégium</v>
      </c>
      <c r="M4" s="2">
        <f>SUMIF(B$3:B$47, Iskolák!B4, G$3:G$47)</f>
        <v>7</v>
      </c>
      <c r="N4" s="2">
        <f t="shared" si="0"/>
        <v>8</v>
      </c>
    </row>
    <row r="5" spans="1:14" x14ac:dyDescent="0.25">
      <c r="A5" s="5"/>
      <c r="B5" s="5" t="str">
        <f>Iskolák!B4</f>
        <v>Szent Imre Katolikus Gimnázium, Általános Iskola és Kollégium</v>
      </c>
      <c r="C5" s="5"/>
      <c r="D5" s="5" t="s">
        <v>86</v>
      </c>
      <c r="E5" s="122"/>
      <c r="F5" s="5" t="str">
        <f t="shared" si="1"/>
        <v/>
      </c>
      <c r="G5" s="5" t="str">
        <f t="shared" si="2"/>
        <v/>
      </c>
      <c r="K5" s="74" t="s">
        <v>19</v>
      </c>
      <c r="L5" s="2" t="str">
        <f>Iskolák!B5</f>
        <v>Eötvös József Gyakorló Általános Iskola és Gimnázium</v>
      </c>
      <c r="M5" s="2">
        <f>SUMIF(B$3:B$47, Iskolák!B5, G$3:G$47)</f>
        <v>17</v>
      </c>
      <c r="N5" s="2">
        <f t="shared" si="0"/>
        <v>3</v>
      </c>
    </row>
    <row r="6" spans="1:14" x14ac:dyDescent="0.25">
      <c r="A6" s="6"/>
      <c r="B6" s="6" t="str">
        <f>Iskolák!B5</f>
        <v>Eötvös József Gyakorló Általános Iskola és Gimnázium</v>
      </c>
      <c r="C6" s="6" t="s">
        <v>168</v>
      </c>
      <c r="D6" s="6" t="s">
        <v>86</v>
      </c>
      <c r="E6" s="121">
        <v>6.3530092592592599E-4</v>
      </c>
      <c r="F6" s="6">
        <f t="shared" si="1"/>
        <v>3</v>
      </c>
      <c r="G6" s="6">
        <f t="shared" si="2"/>
        <v>6</v>
      </c>
      <c r="K6" s="74" t="s">
        <v>20</v>
      </c>
      <c r="L6" s="2" t="str">
        <f>Iskolák!B6</f>
        <v>Báthory István Gimnázium és Szakközépiskola, Nyírbátor</v>
      </c>
      <c r="M6" s="2">
        <f>SUMIF(B$3:B$47, Iskolák!B6, G$3:G$47)</f>
        <v>22</v>
      </c>
      <c r="N6" s="2">
        <f t="shared" si="0"/>
        <v>2</v>
      </c>
    </row>
    <row r="7" spans="1:14" x14ac:dyDescent="0.25">
      <c r="A7" s="5"/>
      <c r="B7" s="5" t="str">
        <f>Iskolák!B6</f>
        <v>Báthory István Gimnázium és Szakközépiskola, Nyírbátor</v>
      </c>
      <c r="C7" s="5" t="s">
        <v>169</v>
      </c>
      <c r="D7" s="5" t="s">
        <v>86</v>
      </c>
      <c r="E7" s="122">
        <v>4.6631944444444439E-4</v>
      </c>
      <c r="F7" s="5">
        <f t="shared" si="1"/>
        <v>1</v>
      </c>
      <c r="G7" s="5">
        <f t="shared" si="2"/>
        <v>9</v>
      </c>
      <c r="K7" s="74" t="s">
        <v>21</v>
      </c>
      <c r="L7" s="2" t="str">
        <f>Iskolák!B7</f>
        <v>Arany János Gimnázium és Általános Iskola</v>
      </c>
      <c r="M7" s="2">
        <f>SUMIF(B$3:B$47, Iskolák!B7, G$3:G$47)</f>
        <v>32</v>
      </c>
      <c r="N7" s="2">
        <f t="shared" si="0"/>
        <v>1</v>
      </c>
    </row>
    <row r="8" spans="1:14" x14ac:dyDescent="0.25">
      <c r="A8" s="6"/>
      <c r="B8" s="6" t="str">
        <f>Iskolák!B7</f>
        <v>Arany János Gimnázium és Általános Iskola</v>
      </c>
      <c r="C8" s="6" t="s">
        <v>372</v>
      </c>
      <c r="D8" s="6" t="s">
        <v>86</v>
      </c>
      <c r="E8" s="121">
        <v>5.3020833333333338E-4</v>
      </c>
      <c r="F8" s="6">
        <f t="shared" si="1"/>
        <v>2</v>
      </c>
      <c r="G8" s="6">
        <f t="shared" si="2"/>
        <v>7</v>
      </c>
      <c r="K8" s="74" t="s">
        <v>22</v>
      </c>
      <c r="L8" s="2" t="str">
        <f>Iskolák!B8</f>
        <v>Nyíregyházi Evangélikus Kossuth Lajos Gimnázium</v>
      </c>
      <c r="M8" s="2">
        <f>SUMIF(B$3:B$47, Iskolák!B8, G$3:G$47)</f>
        <v>10</v>
      </c>
      <c r="N8" s="2">
        <f t="shared" si="0"/>
        <v>6</v>
      </c>
    </row>
    <row r="9" spans="1:14" x14ac:dyDescent="0.25">
      <c r="A9" s="5"/>
      <c r="B9" s="5" t="str">
        <f>Iskolák!B8</f>
        <v>Nyíregyházi Evangélikus Kossuth Lajos Gimnázium</v>
      </c>
      <c r="C9" s="9"/>
      <c r="D9" s="5" t="s">
        <v>86</v>
      </c>
      <c r="E9" s="122"/>
      <c r="F9" s="5" t="str">
        <f t="shared" si="1"/>
        <v/>
      </c>
      <c r="G9" s="5" t="str">
        <f t="shared" si="2"/>
        <v/>
      </c>
      <c r="K9" s="74" t="s">
        <v>23</v>
      </c>
      <c r="L9" s="2" t="str">
        <f>Iskolák!B9</f>
        <v>Kőrösi Csoma Sándor Gimnázium és Szakközépiskola, Hajdúnánás</v>
      </c>
      <c r="M9" s="2">
        <f>SUMIF(B$3:B$47, Iskolák!B9, G$3:G$47)</f>
        <v>11</v>
      </c>
      <c r="N9" s="2">
        <f t="shared" si="0"/>
        <v>4</v>
      </c>
    </row>
    <row r="10" spans="1:14" x14ac:dyDescent="0.25">
      <c r="A10" s="6"/>
      <c r="B10" s="6" t="str">
        <f>Iskolák!B9</f>
        <v>Kőrösi Csoma Sándor Gimnázium és Szakközépiskola, Hajdúnánás</v>
      </c>
      <c r="C10" s="6"/>
      <c r="D10" s="6" t="s">
        <v>86</v>
      </c>
      <c r="E10" s="121"/>
      <c r="F10" s="6" t="str">
        <f t="shared" si="1"/>
        <v/>
      </c>
      <c r="G10" s="6" t="str">
        <f t="shared" si="2"/>
        <v/>
      </c>
      <c r="K10" s="74" t="s">
        <v>24</v>
      </c>
      <c r="L10" s="2" t="str">
        <f>Iskolák!B10</f>
        <v>Kossuth Lajos Gimnázium és Szakközépiskola, Tiszafüred</v>
      </c>
      <c r="M10" s="2">
        <f>SUMIF(B$3:B$47, Iskolák!B10, G$3:G$47)</f>
        <v>10</v>
      </c>
      <c r="N10" s="2">
        <f t="shared" si="0"/>
        <v>6</v>
      </c>
    </row>
    <row r="11" spans="1:14" x14ac:dyDescent="0.25">
      <c r="A11" s="5"/>
      <c r="B11" s="5" t="str">
        <f>Iskolák!B10</f>
        <v>Kossuth Lajos Gimnázium és Szakközépiskola, Tiszafüred</v>
      </c>
      <c r="C11" s="5" t="s">
        <v>290</v>
      </c>
      <c r="D11" s="5" t="s">
        <v>86</v>
      </c>
      <c r="E11" s="122">
        <v>1.0290509259259259E-3</v>
      </c>
      <c r="F11" s="5">
        <f t="shared" si="1"/>
        <v>4</v>
      </c>
      <c r="G11" s="5">
        <f t="shared" si="2"/>
        <v>5</v>
      </c>
      <c r="N11" s="2" t="str">
        <f>IF(O11&lt;&gt;"",_xlfn.RANK.EQ(N11,N$3:N$10),"")</f>
        <v/>
      </c>
    </row>
    <row r="12" spans="1:14" x14ac:dyDescent="0.25">
      <c r="A12" s="5"/>
      <c r="B12" s="5"/>
      <c r="C12" s="5"/>
      <c r="D12" s="5"/>
      <c r="E12" s="8"/>
      <c r="F12" s="5"/>
      <c r="G12" s="5"/>
    </row>
    <row r="13" spans="1:14" x14ac:dyDescent="0.25">
      <c r="A13" s="5"/>
      <c r="B13" s="5"/>
      <c r="C13" s="5"/>
      <c r="D13" s="5"/>
      <c r="E13" s="8"/>
      <c r="F13" s="5"/>
      <c r="G13" s="5"/>
    </row>
    <row r="14" spans="1:14" x14ac:dyDescent="0.25">
      <c r="A14" s="3"/>
      <c r="B14" s="3"/>
      <c r="C14" s="3"/>
      <c r="D14" s="3"/>
      <c r="E14" s="3"/>
      <c r="F14" s="3"/>
      <c r="G14" s="3"/>
    </row>
    <row r="15" spans="1:14" x14ac:dyDescent="0.25">
      <c r="A15" s="89" t="s">
        <v>9</v>
      </c>
      <c r="B15" s="91" t="s">
        <v>26</v>
      </c>
      <c r="C15" s="91" t="s">
        <v>1</v>
      </c>
      <c r="D15" s="91" t="s">
        <v>2</v>
      </c>
      <c r="E15" s="91" t="s">
        <v>3</v>
      </c>
      <c r="F15" s="91" t="s">
        <v>4</v>
      </c>
      <c r="G15" s="91" t="s">
        <v>5</v>
      </c>
    </row>
    <row r="16" spans="1:14" x14ac:dyDescent="0.25">
      <c r="A16" s="5"/>
      <c r="B16" s="5" t="str">
        <f>Iskolák!B3</f>
        <v>Deák Ferenc Gimnázium Fehérgyarmat</v>
      </c>
      <c r="C16" s="5" t="s">
        <v>284</v>
      </c>
      <c r="D16" s="5" t="s">
        <v>86</v>
      </c>
      <c r="E16" s="122">
        <v>6.3437500000000006E-4</v>
      </c>
      <c r="F16" s="5">
        <f t="shared" ref="F16:F23" si="3">IF(E16&lt;&gt;"",_xlfn.RANK.EQ(E16,E$16:E$23,1),"")</f>
        <v>5</v>
      </c>
      <c r="G16" s="5">
        <f t="shared" si="2"/>
        <v>4</v>
      </c>
    </row>
    <row r="17" spans="1:12" x14ac:dyDescent="0.25">
      <c r="A17" s="6"/>
      <c r="B17" s="6" t="str">
        <f>Iskolák!B4</f>
        <v>Szent Imre Katolikus Gimnázium, Általános Iskola és Kollégium</v>
      </c>
      <c r="C17" s="6"/>
      <c r="D17" s="6" t="s">
        <v>86</v>
      </c>
      <c r="E17" s="121"/>
      <c r="F17" s="6" t="str">
        <f t="shared" si="3"/>
        <v/>
      </c>
      <c r="G17" s="6" t="str">
        <f t="shared" si="2"/>
        <v/>
      </c>
    </row>
    <row r="18" spans="1:12" x14ac:dyDescent="0.25">
      <c r="A18" s="5"/>
      <c r="B18" s="5" t="str">
        <f>Iskolák!B5</f>
        <v>Eötvös József Gyakorló Általános Iskola és Gimnázium</v>
      </c>
      <c r="C18" s="5" t="s">
        <v>328</v>
      </c>
      <c r="D18" s="5" t="s">
        <v>86</v>
      </c>
      <c r="E18" s="122">
        <v>6.1875000000000005E-4</v>
      </c>
      <c r="F18" s="5">
        <f t="shared" si="3"/>
        <v>4</v>
      </c>
      <c r="G18" s="5">
        <f t="shared" si="2"/>
        <v>5</v>
      </c>
      <c r="L18" s="113"/>
    </row>
    <row r="19" spans="1:12" x14ac:dyDescent="0.25">
      <c r="A19" s="6"/>
      <c r="B19" s="6" t="str">
        <f>Iskolák!B6</f>
        <v>Báthory István Gimnázium és Szakközépiskola, Nyírbátor</v>
      </c>
      <c r="C19" s="6" t="s">
        <v>236</v>
      </c>
      <c r="D19" s="6" t="s">
        <v>86</v>
      </c>
      <c r="E19" s="121">
        <v>4.2569444444444447E-4</v>
      </c>
      <c r="F19" s="6">
        <f t="shared" si="3"/>
        <v>1</v>
      </c>
      <c r="G19" s="6">
        <f t="shared" si="2"/>
        <v>9</v>
      </c>
    </row>
    <row r="20" spans="1:12" x14ac:dyDescent="0.25">
      <c r="A20" s="5"/>
      <c r="B20" s="5" t="str">
        <f>Iskolák!B7</f>
        <v>Arany János Gimnázium és Általános Iskola</v>
      </c>
      <c r="C20" s="5" t="s">
        <v>276</v>
      </c>
      <c r="D20" s="5" t="s">
        <v>86</v>
      </c>
      <c r="E20" s="122">
        <v>4.9618055555555548E-4</v>
      </c>
      <c r="F20" s="5">
        <f t="shared" si="3"/>
        <v>2</v>
      </c>
      <c r="G20" s="5">
        <f t="shared" si="2"/>
        <v>7</v>
      </c>
    </row>
    <row r="21" spans="1:12" x14ac:dyDescent="0.25">
      <c r="A21" s="6"/>
      <c r="B21" s="6" t="str">
        <f>Iskolák!B8</f>
        <v>Nyíregyházi Evangélikus Kossuth Lajos Gimnázium</v>
      </c>
      <c r="C21" s="10" t="s">
        <v>277</v>
      </c>
      <c r="D21" s="6" t="s">
        <v>86</v>
      </c>
      <c r="E21" s="121">
        <v>4.9687500000000003E-4</v>
      </c>
      <c r="F21" s="6">
        <f t="shared" si="3"/>
        <v>3</v>
      </c>
      <c r="G21" s="6">
        <f t="shared" si="2"/>
        <v>6</v>
      </c>
    </row>
    <row r="22" spans="1:12" x14ac:dyDescent="0.25">
      <c r="A22" s="5"/>
      <c r="B22" s="5" t="str">
        <f>Iskolák!B9</f>
        <v>Kőrösi Csoma Sándor Gimnázium és Szakközépiskola, Hajdúnánás</v>
      </c>
      <c r="C22" s="5"/>
      <c r="D22" s="5" t="s">
        <v>86</v>
      </c>
      <c r="E22" s="122"/>
      <c r="F22" s="5" t="str">
        <f t="shared" si="3"/>
        <v/>
      </c>
      <c r="G22" s="5" t="str">
        <f t="shared" si="2"/>
        <v/>
      </c>
    </row>
    <row r="23" spans="1:12" x14ac:dyDescent="0.25">
      <c r="A23" s="6"/>
      <c r="B23" s="6" t="str">
        <f>Iskolák!B10</f>
        <v>Kossuth Lajos Gimnázium és Szakközépiskola, Tiszafüred</v>
      </c>
      <c r="C23" s="6"/>
      <c r="D23" s="6" t="s">
        <v>86</v>
      </c>
      <c r="E23" s="121"/>
      <c r="F23" s="6" t="str">
        <f t="shared" si="3"/>
        <v/>
      </c>
      <c r="G23" s="6" t="str">
        <f t="shared" si="2"/>
        <v/>
      </c>
    </row>
    <row r="24" spans="1:12" x14ac:dyDescent="0.25">
      <c r="A24" s="6"/>
      <c r="B24" s="6"/>
      <c r="C24" s="6"/>
      <c r="D24" s="6"/>
      <c r="E24" s="7"/>
      <c r="F24" s="6"/>
      <c r="G24" s="6"/>
    </row>
    <row r="25" spans="1:12" x14ac:dyDescent="0.25">
      <c r="A25" s="6"/>
      <c r="B25" s="6"/>
      <c r="C25" s="6"/>
      <c r="D25" s="6"/>
      <c r="E25" s="7"/>
      <c r="F25" s="6"/>
      <c r="G25" s="6"/>
    </row>
    <row r="26" spans="1:12" x14ac:dyDescent="0.25">
      <c r="A26" s="3"/>
      <c r="B26" s="3"/>
      <c r="C26" s="3"/>
      <c r="D26" s="3"/>
      <c r="E26" s="3"/>
      <c r="F26" s="3"/>
      <c r="G26" s="3"/>
    </row>
    <row r="27" spans="1:12" x14ac:dyDescent="0.25">
      <c r="A27" s="93" t="s">
        <v>11</v>
      </c>
      <c r="B27" s="91" t="s">
        <v>26</v>
      </c>
      <c r="C27" s="91" t="s">
        <v>1</v>
      </c>
      <c r="D27" s="91" t="s">
        <v>2</v>
      </c>
      <c r="E27" s="91" t="s">
        <v>3</v>
      </c>
      <c r="F27" s="91" t="s">
        <v>4</v>
      </c>
      <c r="G27" s="91" t="s">
        <v>5</v>
      </c>
    </row>
    <row r="28" spans="1:12" x14ac:dyDescent="0.25">
      <c r="A28" s="6"/>
      <c r="B28" s="6" t="str">
        <f>Iskolák!B3</f>
        <v>Deák Ferenc Gimnázium Fehérgyarmat</v>
      </c>
      <c r="C28" s="6"/>
      <c r="D28" s="6" t="s">
        <v>86</v>
      </c>
      <c r="E28" s="121"/>
      <c r="F28" s="6" t="str">
        <f t="shared" ref="F28:F35" si="4">IF(E28&lt;&gt;"",_xlfn.RANK.EQ(E28,E$28:E$35,1),"")</f>
        <v/>
      </c>
      <c r="G28" s="6" t="str">
        <f t="shared" si="2"/>
        <v/>
      </c>
    </row>
    <row r="29" spans="1:12" x14ac:dyDescent="0.25">
      <c r="A29" s="5"/>
      <c r="B29" s="5" t="str">
        <f>Iskolák!B4</f>
        <v>Szent Imre Katolikus Gimnázium, Általános Iskola és Kollégium</v>
      </c>
      <c r="C29" s="5" t="s">
        <v>286</v>
      </c>
      <c r="D29" s="5" t="s">
        <v>86</v>
      </c>
      <c r="E29" s="122">
        <v>5.3611111111111112E-4</v>
      </c>
      <c r="F29" s="5">
        <f t="shared" si="4"/>
        <v>2</v>
      </c>
      <c r="G29" s="5">
        <f t="shared" si="2"/>
        <v>7</v>
      </c>
    </row>
    <row r="30" spans="1:12" x14ac:dyDescent="0.25">
      <c r="A30" s="6"/>
      <c r="B30" s="6" t="str">
        <f>Iskolák!B5</f>
        <v>Eötvös József Gyakorló Általános Iskola és Gimnázium</v>
      </c>
      <c r="C30" s="6"/>
      <c r="D30" s="6" t="s">
        <v>86</v>
      </c>
      <c r="E30" s="121"/>
      <c r="F30" s="6" t="str">
        <f t="shared" si="4"/>
        <v/>
      </c>
      <c r="G30" s="6" t="str">
        <f t="shared" si="2"/>
        <v/>
      </c>
    </row>
    <row r="31" spans="1:12" x14ac:dyDescent="0.25">
      <c r="A31" s="5"/>
      <c r="B31" s="5" t="str">
        <f>Iskolák!B6</f>
        <v>Báthory István Gimnázium és Szakközépiskola, Nyírbátor</v>
      </c>
      <c r="C31" s="5"/>
      <c r="D31" s="5" t="s">
        <v>86</v>
      </c>
      <c r="E31" s="122"/>
      <c r="F31" s="5" t="str">
        <f t="shared" si="4"/>
        <v/>
      </c>
      <c r="G31" s="5" t="str">
        <f t="shared" si="2"/>
        <v/>
      </c>
    </row>
    <row r="32" spans="1:12" x14ac:dyDescent="0.25">
      <c r="A32" s="6"/>
      <c r="B32" s="6" t="str">
        <f>Iskolák!B7</f>
        <v>Arany János Gimnázium és Általános Iskola</v>
      </c>
      <c r="C32" s="6" t="s">
        <v>380</v>
      </c>
      <c r="D32" s="6" t="s">
        <v>86</v>
      </c>
      <c r="E32" s="121">
        <v>4.650462962962963E-4</v>
      </c>
      <c r="F32" s="6">
        <f t="shared" si="4"/>
        <v>1</v>
      </c>
      <c r="G32" s="6">
        <f t="shared" si="2"/>
        <v>9</v>
      </c>
    </row>
    <row r="33" spans="1:7" x14ac:dyDescent="0.25">
      <c r="A33" s="5"/>
      <c r="B33" s="5" t="str">
        <f>Iskolák!B8</f>
        <v>Nyíregyházi Evangélikus Kossuth Lajos Gimnázium</v>
      </c>
      <c r="C33" s="9" t="s">
        <v>341</v>
      </c>
      <c r="D33" s="5" t="s">
        <v>86</v>
      </c>
      <c r="E33" s="122">
        <v>7.716435185185184E-4</v>
      </c>
      <c r="F33" s="5">
        <f t="shared" si="4"/>
        <v>5</v>
      </c>
      <c r="G33" s="5">
        <f t="shared" si="2"/>
        <v>4</v>
      </c>
    </row>
    <row r="34" spans="1:7" x14ac:dyDescent="0.25">
      <c r="A34" s="6"/>
      <c r="B34" s="6" t="str">
        <f>Iskolák!B9</f>
        <v>Kőrösi Csoma Sándor Gimnázium és Szakközépiskola, Hajdúnánás</v>
      </c>
      <c r="C34" s="6" t="s">
        <v>375</v>
      </c>
      <c r="D34" s="6" t="s">
        <v>86</v>
      </c>
      <c r="E34" s="121">
        <v>5.4062499999999998E-4</v>
      </c>
      <c r="F34" s="6">
        <f t="shared" si="4"/>
        <v>3</v>
      </c>
      <c r="G34" s="6">
        <f t="shared" si="2"/>
        <v>6</v>
      </c>
    </row>
    <row r="35" spans="1:7" x14ac:dyDescent="0.25">
      <c r="A35" s="5"/>
      <c r="B35" s="5" t="str">
        <f>Iskolák!B10</f>
        <v>Kossuth Lajos Gimnázium és Szakközépiskola, Tiszafüred</v>
      </c>
      <c r="C35" s="5" t="s">
        <v>267</v>
      </c>
      <c r="D35" s="5" t="s">
        <v>86</v>
      </c>
      <c r="E35" s="122">
        <v>6.0613425925925917E-4</v>
      </c>
      <c r="F35" s="5">
        <f t="shared" si="4"/>
        <v>4</v>
      </c>
      <c r="G35" s="5">
        <f t="shared" si="2"/>
        <v>5</v>
      </c>
    </row>
    <row r="36" spans="1:7" x14ac:dyDescent="0.25">
      <c r="A36" s="5"/>
      <c r="B36" s="5"/>
      <c r="C36" s="5"/>
      <c r="D36" s="5"/>
      <c r="E36" s="8"/>
      <c r="F36" s="5"/>
      <c r="G36" s="5"/>
    </row>
    <row r="37" spans="1:7" x14ac:dyDescent="0.25">
      <c r="A37" s="5"/>
      <c r="B37" s="5"/>
      <c r="C37" s="5"/>
      <c r="D37" s="5"/>
      <c r="E37" s="8"/>
      <c r="F37" s="5"/>
      <c r="G37" s="5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89" t="s">
        <v>10</v>
      </c>
      <c r="B39" s="91" t="s">
        <v>26</v>
      </c>
      <c r="C39" s="91" t="s">
        <v>1</v>
      </c>
      <c r="D39" s="91" t="s">
        <v>2</v>
      </c>
      <c r="E39" s="91" t="s">
        <v>3</v>
      </c>
      <c r="F39" s="91" t="s">
        <v>4</v>
      </c>
      <c r="G39" s="91" t="s">
        <v>5</v>
      </c>
    </row>
    <row r="40" spans="1:7" x14ac:dyDescent="0.25">
      <c r="A40" s="5"/>
      <c r="B40" s="5" t="str">
        <f>Iskolák!B3</f>
        <v>Deák Ferenc Gimnázium Fehérgyarmat</v>
      </c>
      <c r="C40" s="5" t="s">
        <v>288</v>
      </c>
      <c r="D40" s="5" t="s">
        <v>86</v>
      </c>
      <c r="E40" s="122">
        <v>4.0798611111111114E-4</v>
      </c>
      <c r="F40" s="5">
        <f t="shared" ref="F40:F47" si="5">IF(E40&lt;&gt;"",_xlfn.RANK.EQ(E40,E$40:E$47,1),"")</f>
        <v>2</v>
      </c>
      <c r="G40" s="5">
        <f t="shared" si="2"/>
        <v>7</v>
      </c>
    </row>
    <row r="41" spans="1:7" x14ac:dyDescent="0.25">
      <c r="A41" s="6"/>
      <c r="B41" s="6" t="str">
        <f>Iskolák!B4</f>
        <v>Szent Imre Katolikus Gimnázium, Általános Iskola és Kollégium</v>
      </c>
      <c r="C41" s="6"/>
      <c r="D41" s="6" t="s">
        <v>86</v>
      </c>
      <c r="E41" s="121"/>
      <c r="F41" s="6" t="str">
        <f t="shared" si="5"/>
        <v/>
      </c>
      <c r="G41" s="6" t="str">
        <f t="shared" si="2"/>
        <v/>
      </c>
    </row>
    <row r="42" spans="1:7" x14ac:dyDescent="0.25">
      <c r="A42" s="5"/>
      <c r="B42" s="5" t="str">
        <f>Iskolák!B5</f>
        <v>Eötvös József Gyakorló Általános Iskola és Gimnázium</v>
      </c>
      <c r="C42" s="5" t="s">
        <v>280</v>
      </c>
      <c r="D42" s="5" t="s">
        <v>86</v>
      </c>
      <c r="E42" s="122">
        <v>4.3773148148148143E-4</v>
      </c>
      <c r="F42" s="5">
        <f t="shared" si="5"/>
        <v>3</v>
      </c>
      <c r="G42" s="5">
        <f t="shared" si="2"/>
        <v>6</v>
      </c>
    </row>
    <row r="43" spans="1:7" x14ac:dyDescent="0.25">
      <c r="A43" s="6"/>
      <c r="B43" s="6" t="str">
        <f>Iskolák!B6</f>
        <v>Báthory István Gimnázium és Szakközépiskola, Nyírbátor</v>
      </c>
      <c r="C43" s="6" t="s">
        <v>334</v>
      </c>
      <c r="D43" s="6" t="s">
        <v>86</v>
      </c>
      <c r="E43" s="121">
        <v>7.9664351851851858E-4</v>
      </c>
      <c r="F43" s="6">
        <f t="shared" si="5"/>
        <v>5</v>
      </c>
      <c r="G43" s="6">
        <f t="shared" si="2"/>
        <v>4</v>
      </c>
    </row>
    <row r="44" spans="1:7" x14ac:dyDescent="0.25">
      <c r="A44" s="5"/>
      <c r="B44" s="5" t="str">
        <f>Iskolák!B7</f>
        <v>Arany János Gimnázium és Általános Iskola</v>
      </c>
      <c r="C44" s="5" t="s">
        <v>291</v>
      </c>
      <c r="D44" s="5" t="s">
        <v>86</v>
      </c>
      <c r="E44" s="122">
        <v>3.6122685185185189E-4</v>
      </c>
      <c r="F44" s="5">
        <f t="shared" si="5"/>
        <v>1</v>
      </c>
      <c r="G44" s="5">
        <f t="shared" si="2"/>
        <v>9</v>
      </c>
    </row>
    <row r="45" spans="1:7" x14ac:dyDescent="0.25">
      <c r="A45" s="6"/>
      <c r="B45" s="6" t="str">
        <f>Iskolák!B8</f>
        <v>Nyíregyházi Evangélikus Kossuth Lajos Gimnázium</v>
      </c>
      <c r="C45" s="10"/>
      <c r="D45" s="6" t="s">
        <v>86</v>
      </c>
      <c r="E45" s="121"/>
      <c r="F45" s="6" t="str">
        <f t="shared" si="5"/>
        <v/>
      </c>
      <c r="G45" s="6" t="str">
        <f t="shared" si="2"/>
        <v/>
      </c>
    </row>
    <row r="46" spans="1:7" x14ac:dyDescent="0.25">
      <c r="A46" s="5"/>
      <c r="B46" s="5" t="str">
        <f>Iskolák!B9</f>
        <v>Kőrösi Csoma Sándor Gimnázium és Szakközépiskola, Hajdúnánás</v>
      </c>
      <c r="C46" s="5" t="s">
        <v>377</v>
      </c>
      <c r="D46" s="5" t="s">
        <v>86</v>
      </c>
      <c r="E46" s="122">
        <v>4.8391203703703709E-4</v>
      </c>
      <c r="F46" s="5">
        <f t="shared" si="5"/>
        <v>4</v>
      </c>
      <c r="G46" s="5">
        <f t="shared" si="2"/>
        <v>5</v>
      </c>
    </row>
    <row r="47" spans="1:7" x14ac:dyDescent="0.25">
      <c r="A47" s="6"/>
      <c r="B47" s="6" t="str">
        <f>Iskolák!B10</f>
        <v>Kossuth Lajos Gimnázium és Szakközépiskola, Tiszafüred</v>
      </c>
      <c r="C47" s="6"/>
      <c r="D47" s="6" t="s">
        <v>86</v>
      </c>
      <c r="E47" s="121"/>
      <c r="F47" s="6" t="str">
        <f t="shared" si="5"/>
        <v/>
      </c>
      <c r="G47" s="6" t="str">
        <f t="shared" si="2"/>
        <v/>
      </c>
    </row>
    <row r="48" spans="1:7" x14ac:dyDescent="0.25">
      <c r="E48" s="11"/>
    </row>
    <row r="49" spans="5:5" x14ac:dyDescent="0.25">
      <c r="E49" s="11"/>
    </row>
    <row r="50" spans="5:5" x14ac:dyDescent="0.25">
      <c r="E50" s="11"/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{F58D6EDC-AE2A-410C-970A-BCCD45CD8F52}</x14:id>
        </ext>
      </extLst>
    </cfRule>
  </conditionalFormatting>
  <conditionalFormatting sqref="G4:G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{D676F1C8-C095-439E-BC55-30B61D75E3EF}</x14:id>
        </ext>
      </extLst>
    </cfRule>
  </conditionalFormatting>
  <conditionalFormatting sqref="G16:G2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{2BD39C6D-1397-44D8-A6FC-85DF61588D3F}</x14:id>
        </ext>
      </extLst>
    </cfRule>
  </conditionalFormatting>
  <conditionalFormatting sqref="G28:G3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{52CA9FB9-CA0A-4648-9731-69F1C7DAD3BC}</x14:id>
        </ext>
      </extLst>
    </cfRule>
  </conditionalFormatting>
  <conditionalFormatting sqref="G40:G4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{3D7504A8-48AB-48F7-9F87-39AF88059377}</x14:id>
        </ext>
      </extLst>
    </cfRule>
  </conditionalFormatting>
  <conditionalFormatting sqref="G49:G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{079BDF19-E860-4888-9F02-EBF9A261E188}</x14:id>
        </ext>
      </extLst>
    </cfRule>
  </conditionalFormatting>
  <conditionalFormatting sqref="G58:G6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{B1389ABF-E2FC-46C3-8179-FFA735C5EBE3}</x14:id>
        </ext>
      </extLst>
    </cfRule>
  </conditionalFormatting>
  <conditionalFormatting sqref="G67:G7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{52869AA6-3E89-46E9-BB2E-FEDC8C4C6899}</x14:id>
        </ext>
      </extLst>
    </cfRule>
  </conditionalFormatting>
  <conditionalFormatting sqref="G76:G8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{4F5FF2F1-3A5A-4E9A-84DF-16C5EF62D20E}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8D6EDC-AE2A-410C-970A-BCCD45CD8F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D676F1C8-C095-439E-BC55-30B61D75E3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G4:G13</xm:sqref>
        </x14:conditionalFormatting>
        <x14:conditionalFormatting xmlns:xm="http://schemas.microsoft.com/office/excel/2006/main">
          <x14:cfRule type="dataBar" id="{2BD39C6D-1397-44D8-A6FC-85DF61588D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G16:G25</xm:sqref>
        </x14:conditionalFormatting>
        <x14:conditionalFormatting xmlns:xm="http://schemas.microsoft.com/office/excel/2006/main">
          <x14:cfRule type="dataBar" id="{52CA9FB9-CA0A-4648-9731-69F1C7DAD3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G28:G37</xm:sqref>
        </x14:conditionalFormatting>
        <x14:conditionalFormatting xmlns:xm="http://schemas.microsoft.com/office/excel/2006/main">
          <x14:cfRule type="dataBar" id="{3D7504A8-48AB-48F7-9F87-39AF880593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G40:G47</xm:sqref>
        </x14:conditionalFormatting>
        <x14:conditionalFormatting xmlns:xm="http://schemas.microsoft.com/office/excel/2006/main">
          <x14:cfRule type="dataBar" id="{079BDF19-E860-4888-9F02-EBF9A261E1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G49:G56</xm:sqref>
        </x14:conditionalFormatting>
        <x14:conditionalFormatting xmlns:xm="http://schemas.microsoft.com/office/excel/2006/main">
          <x14:cfRule type="dataBar" id="{B1389ABF-E2FC-46C3-8179-FFA735C5EB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G58:G65</xm:sqref>
        </x14:conditionalFormatting>
        <x14:conditionalFormatting xmlns:xm="http://schemas.microsoft.com/office/excel/2006/main">
          <x14:cfRule type="dataBar" id="{52869AA6-3E89-46E9-BB2E-FEDC8C4C689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G67:G74</xm:sqref>
        </x14:conditionalFormatting>
        <x14:conditionalFormatting xmlns:xm="http://schemas.microsoft.com/office/excel/2006/main">
          <x14:cfRule type="dataBar" id="{4F5FF2F1-3A5A-4E9A-84DF-16C5EF62D2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G76:G83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E9" sqref="E9"/>
    </sheetView>
  </sheetViews>
  <sheetFormatPr defaultRowHeight="15" x14ac:dyDescent="0.25"/>
  <cols>
    <col min="1" max="1" width="19.42578125" customWidth="1"/>
    <col min="2" max="2" width="62.5703125" customWidth="1"/>
    <col min="3" max="3" width="49.42578125" customWidth="1"/>
    <col min="4" max="4" width="3.5703125" customWidth="1"/>
    <col min="5" max="5" width="10.140625" bestFit="1" customWidth="1"/>
    <col min="6" max="6" width="8.85546875" bestFit="1" customWidth="1"/>
    <col min="7" max="7" width="9.5703125" bestFit="1" customWidth="1"/>
    <col min="8" max="8" width="3.42578125" customWidth="1"/>
    <col min="9" max="10" width="3.140625" customWidth="1"/>
    <col min="11" max="11" width="21.42578125" style="46" customWidth="1"/>
    <col min="12" max="12" width="34.5703125" customWidth="1"/>
    <col min="13" max="13" width="16.140625" bestFit="1" customWidth="1"/>
    <col min="14" max="14" width="9" bestFit="1" customWidth="1"/>
  </cols>
  <sheetData>
    <row r="1" spans="1:14" ht="21" x14ac:dyDescent="0.25">
      <c r="A1" s="127" t="s">
        <v>99</v>
      </c>
      <c r="B1" s="127"/>
      <c r="C1" s="127"/>
      <c r="D1" s="127"/>
      <c r="E1" s="127"/>
      <c r="F1" s="127"/>
      <c r="G1" s="127"/>
      <c r="H1" s="12"/>
      <c r="I1" s="12"/>
      <c r="J1" s="12"/>
      <c r="K1" s="75"/>
      <c r="L1" s="12"/>
      <c r="M1" s="12"/>
      <c r="N1" s="12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ht="35.25" customHeight="1" x14ac:dyDescent="0.25">
      <c r="A3" s="90" t="s">
        <v>342</v>
      </c>
      <c r="B3" s="12"/>
      <c r="C3" s="12"/>
      <c r="D3" s="12"/>
      <c r="E3" s="12"/>
      <c r="F3" s="12"/>
      <c r="G3" s="12"/>
      <c r="H3" s="12"/>
      <c r="I3" s="12"/>
      <c r="J3" s="12"/>
      <c r="K3" s="32" t="s">
        <v>18</v>
      </c>
      <c r="L3" s="12" t="str">
        <f>Iskolák!B3</f>
        <v>Deák Ferenc Gimnázium Fehérgyarmat</v>
      </c>
      <c r="M3" s="12">
        <f>SUMIF(B$4:B$11, Iskolák!B3, G$4:G$11)</f>
        <v>0</v>
      </c>
      <c r="N3" s="12">
        <f>IF(M3&lt;&gt;"",_xlfn.RANK.EQ(M3,M$3:M$10),"")</f>
        <v>2</v>
      </c>
    </row>
    <row r="4" spans="1:14" x14ac:dyDescent="0.25">
      <c r="A4" s="12"/>
      <c r="B4" s="12" t="str">
        <f>Iskolák!B3</f>
        <v>Deák Ferenc Gimnázium Fehérgyarmat</v>
      </c>
      <c r="C4" s="20" t="s">
        <v>82</v>
      </c>
      <c r="D4" s="12"/>
      <c r="E4" s="123"/>
      <c r="F4" s="12" t="str">
        <f t="shared" ref="F4:F12" si="0">IF(E4&lt;&gt;"",_xlfn.RANK.EQ(E4,E$4:E$11,1),"")</f>
        <v/>
      </c>
      <c r="G4" s="12" t="str">
        <f>IF(F4&lt;&gt;"",IF(F4=1,9*2,(9-F4)*2),"")</f>
        <v/>
      </c>
      <c r="H4" s="12"/>
      <c r="I4" s="12"/>
      <c r="J4" s="12"/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0</v>
      </c>
      <c r="N4" s="12">
        <f t="shared" ref="N4:N10" si="1">IF(M4&lt;&gt;"",_xlfn.RANK.EQ(M4,M$3:M$10),"")</f>
        <v>2</v>
      </c>
    </row>
    <row r="5" spans="1:14" x14ac:dyDescent="0.25">
      <c r="A5" s="12"/>
      <c r="B5" s="12" t="str">
        <f>Iskolák!B4</f>
        <v>Szent Imre Katolikus Gimnázium, Általános Iskola és Kollégium</v>
      </c>
      <c r="C5" s="20" t="s">
        <v>82</v>
      </c>
      <c r="D5" s="12"/>
      <c r="E5" s="123"/>
      <c r="F5" s="12" t="str">
        <f t="shared" si="0"/>
        <v/>
      </c>
      <c r="G5" s="12" t="str">
        <f t="shared" ref="G5:G11" si="2">IF(F5&lt;&gt;"",IF(F5=1,9*2,(9-F5)*2),"")</f>
        <v/>
      </c>
      <c r="H5" s="12"/>
      <c r="I5" s="12"/>
      <c r="J5" s="12"/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0</v>
      </c>
      <c r="N5" s="12">
        <f t="shared" si="1"/>
        <v>2</v>
      </c>
    </row>
    <row r="6" spans="1:14" x14ac:dyDescent="0.25">
      <c r="A6" s="12"/>
      <c r="B6" s="12" t="str">
        <f>Iskolák!B5</f>
        <v>Eötvös József Gyakorló Általános Iskola és Gimnázium</v>
      </c>
      <c r="C6" s="20" t="s">
        <v>82</v>
      </c>
      <c r="D6" s="12"/>
      <c r="E6" s="123"/>
      <c r="F6" s="12" t="str">
        <f t="shared" si="0"/>
        <v/>
      </c>
      <c r="G6" s="12" t="str">
        <f t="shared" si="2"/>
        <v/>
      </c>
      <c r="H6" s="12"/>
      <c r="I6" s="12"/>
      <c r="J6" s="12"/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0</v>
      </c>
      <c r="N6" s="12">
        <f t="shared" si="1"/>
        <v>2</v>
      </c>
    </row>
    <row r="7" spans="1:14" x14ac:dyDescent="0.25">
      <c r="A7" s="12"/>
      <c r="B7" s="12" t="str">
        <f>Iskolák!B6</f>
        <v>Báthory István Gimnázium és Szakközépiskola, Nyírbátor</v>
      </c>
      <c r="C7" s="20" t="s">
        <v>82</v>
      </c>
      <c r="D7" s="12"/>
      <c r="E7" s="123"/>
      <c r="F7" s="12" t="str">
        <f t="shared" si="0"/>
        <v/>
      </c>
      <c r="G7" s="12" t="str">
        <f t="shared" si="2"/>
        <v/>
      </c>
      <c r="H7" s="12"/>
      <c r="I7" s="12"/>
      <c r="J7" s="12"/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18</v>
      </c>
      <c r="N7" s="12">
        <f t="shared" si="1"/>
        <v>1</v>
      </c>
    </row>
    <row r="8" spans="1:14" x14ac:dyDescent="0.25">
      <c r="A8" s="12"/>
      <c r="B8" s="12" t="str">
        <f>Iskolák!B7</f>
        <v>Arany János Gimnázium és Általános Iskola</v>
      </c>
      <c r="C8" s="20" t="s">
        <v>383</v>
      </c>
      <c r="D8" s="12"/>
      <c r="E8" s="123">
        <v>1.6043981481481482E-3</v>
      </c>
      <c r="F8" s="12">
        <f t="shared" si="0"/>
        <v>1</v>
      </c>
      <c r="G8" s="12">
        <f t="shared" si="2"/>
        <v>18</v>
      </c>
      <c r="H8" s="12"/>
      <c r="I8" s="12"/>
      <c r="J8" s="12"/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0</v>
      </c>
      <c r="N8" s="12">
        <f t="shared" si="1"/>
        <v>2</v>
      </c>
    </row>
    <row r="9" spans="1:14" x14ac:dyDescent="0.25">
      <c r="A9" s="12"/>
      <c r="B9" s="12" t="str">
        <f>Iskolák!B8</f>
        <v>Nyíregyházi Evangélikus Kossuth Lajos Gimnázium</v>
      </c>
      <c r="C9" s="20" t="s">
        <v>82</v>
      </c>
      <c r="D9" s="12"/>
      <c r="E9" s="123"/>
      <c r="F9" s="12" t="str">
        <f t="shared" si="0"/>
        <v/>
      </c>
      <c r="G9" s="12" t="str">
        <f t="shared" si="2"/>
        <v/>
      </c>
      <c r="H9" s="12"/>
      <c r="I9" s="12"/>
      <c r="J9" s="12"/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0</v>
      </c>
      <c r="N9" s="12">
        <f t="shared" si="1"/>
        <v>2</v>
      </c>
    </row>
    <row r="10" spans="1:14" x14ac:dyDescent="0.25">
      <c r="A10" s="12"/>
      <c r="B10" s="12" t="str">
        <f>Iskolák!B9</f>
        <v>Kőrösi Csoma Sándor Gimnázium és Szakközépiskola, Hajdúnánás</v>
      </c>
      <c r="C10" s="20" t="s">
        <v>82</v>
      </c>
      <c r="D10" s="12"/>
      <c r="E10" s="123"/>
      <c r="F10" s="12" t="str">
        <f t="shared" si="0"/>
        <v/>
      </c>
      <c r="G10" s="12" t="str">
        <f t="shared" si="2"/>
        <v/>
      </c>
      <c r="H10" s="12"/>
      <c r="I10" s="12"/>
      <c r="J10" s="12"/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0</v>
      </c>
      <c r="N10" s="12">
        <f t="shared" si="1"/>
        <v>2</v>
      </c>
    </row>
    <row r="11" spans="1:14" x14ac:dyDescent="0.25">
      <c r="A11" s="12"/>
      <c r="B11" s="12" t="str">
        <f>Iskolák!B10</f>
        <v>Kossuth Lajos Gimnázium és Szakközépiskola, Tiszafüred</v>
      </c>
      <c r="C11" s="20" t="s">
        <v>82</v>
      </c>
      <c r="D11" s="12"/>
      <c r="E11" s="123"/>
      <c r="F11" s="12" t="str">
        <f t="shared" si="0"/>
        <v/>
      </c>
      <c r="G11" s="12" t="str">
        <f t="shared" si="2"/>
        <v/>
      </c>
      <c r="H11" s="12"/>
      <c r="I11" s="12"/>
      <c r="J11" s="12"/>
      <c r="K11" s="75"/>
      <c r="L11" s="12"/>
      <c r="M11" s="12"/>
      <c r="N11" s="12"/>
    </row>
    <row r="12" spans="1:14" x14ac:dyDescent="0.25">
      <c r="A12" s="12"/>
      <c r="B12" s="12"/>
      <c r="C12" s="12"/>
      <c r="D12" s="12"/>
      <c r="E12" s="123"/>
      <c r="F12" s="12" t="str">
        <f t="shared" si="0"/>
        <v/>
      </c>
      <c r="G12" s="12" t="str">
        <f t="shared" ref="G12" si="3">IF(F12&lt;&gt;"",IF(F12=1,9,9-F12),"")</f>
        <v/>
      </c>
      <c r="H12" s="12"/>
      <c r="I12" s="12"/>
      <c r="J12" s="12"/>
      <c r="K12" s="75"/>
      <c r="L12" s="12"/>
      <c r="M12" s="12"/>
      <c r="N12" s="12"/>
    </row>
  </sheetData>
  <mergeCells count="1">
    <mergeCell ref="A1:G1"/>
  </mergeCells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{2D21401E-EC80-485E-A831-9467EA3430F8}</x14:id>
        </ext>
      </extLst>
    </cfRule>
  </conditionalFormatting>
  <conditionalFormatting sqref="G4:G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{6523936D-2650-49BD-8A52-C22502AC4DDF}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1401E-EC80-485E-A831-9467EA3430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6523936D-2650-49BD-8A52-C22502AC4D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E9" sqref="E9"/>
    </sheetView>
  </sheetViews>
  <sheetFormatPr defaultRowHeight="15" x14ac:dyDescent="0.25"/>
  <cols>
    <col min="1" max="1" width="19.5703125" customWidth="1"/>
    <col min="2" max="2" width="60.85546875" customWidth="1"/>
    <col min="3" max="3" width="54.42578125" bestFit="1" customWidth="1"/>
    <col min="4" max="4" width="3.28515625" customWidth="1"/>
    <col min="5" max="5" width="10.140625" bestFit="1" customWidth="1"/>
    <col min="6" max="6" width="8.85546875" bestFit="1" customWidth="1"/>
    <col min="7" max="7" width="9.5703125" bestFit="1" customWidth="1"/>
    <col min="8" max="8" width="3.140625" customWidth="1"/>
    <col min="9" max="9" width="3.28515625" customWidth="1"/>
    <col min="10" max="10" width="3.5703125" customWidth="1"/>
    <col min="11" max="11" width="21.42578125" style="46" bestFit="1" customWidth="1"/>
    <col min="12" max="12" width="34.5703125" customWidth="1"/>
    <col min="13" max="13" width="16.140625" bestFit="1" customWidth="1"/>
    <col min="14" max="14" width="9" bestFit="1" customWidth="1"/>
  </cols>
  <sheetData>
    <row r="1" spans="1:14" ht="21" x14ac:dyDescent="0.25">
      <c r="A1" s="127" t="s">
        <v>104</v>
      </c>
      <c r="B1" s="127"/>
      <c r="C1" s="127"/>
      <c r="D1" s="127"/>
      <c r="E1" s="127"/>
      <c r="F1" s="127"/>
      <c r="G1" s="127"/>
      <c r="H1" s="12"/>
      <c r="I1" s="12"/>
      <c r="J1" s="12"/>
      <c r="K1" s="75"/>
      <c r="L1" s="12"/>
      <c r="M1" s="12"/>
      <c r="N1" s="12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ht="35.25" customHeight="1" x14ac:dyDescent="0.25">
      <c r="A3" s="90" t="s">
        <v>342</v>
      </c>
      <c r="B3" s="12"/>
      <c r="C3" s="12"/>
      <c r="D3" s="12"/>
      <c r="E3" s="12"/>
      <c r="F3" s="12"/>
      <c r="G3" s="12"/>
      <c r="H3" s="12"/>
      <c r="I3" s="12"/>
      <c r="J3" s="12"/>
      <c r="K3" s="32" t="s">
        <v>18</v>
      </c>
      <c r="L3" s="12" t="str">
        <f>Iskolák!B3</f>
        <v>Deák Ferenc Gimnázium Fehérgyarmat</v>
      </c>
      <c r="M3" s="12">
        <f>SUMIF(B$4:B$11, Iskolák!B3, G$4:G$11)</f>
        <v>0</v>
      </c>
      <c r="N3" s="12">
        <f>IF(M3&lt;&gt;"",_xlfn.RANK.EQ(M3,M$3:M$10),"")</f>
        <v>2</v>
      </c>
    </row>
    <row r="4" spans="1:14" x14ac:dyDescent="0.25">
      <c r="A4" s="12"/>
      <c r="B4" s="12" t="str">
        <f>Iskolák!B3</f>
        <v>Deák Ferenc Gimnázium Fehérgyarmat</v>
      </c>
      <c r="C4" s="20" t="s">
        <v>82</v>
      </c>
      <c r="D4" s="12"/>
      <c r="E4" s="123"/>
      <c r="F4" s="12" t="str">
        <f>IF(E4&lt;&gt;"",_xlfn.RANK.EQ(E4,E$4:E$11,1),"")</f>
        <v/>
      </c>
      <c r="G4" s="12" t="str">
        <f>IF(F4&lt;&gt;"",IF(F4=1,9*2,(9-F4)*2),"")</f>
        <v/>
      </c>
      <c r="H4" s="12"/>
      <c r="I4" s="12"/>
      <c r="J4" s="12"/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0</v>
      </c>
      <c r="N4" s="12">
        <f t="shared" ref="N4:N10" si="0">IF(M4&lt;&gt;"",_xlfn.RANK.EQ(M4,M$3:M$10),"")</f>
        <v>2</v>
      </c>
    </row>
    <row r="5" spans="1:14" x14ac:dyDescent="0.25">
      <c r="A5" s="12"/>
      <c r="B5" s="12" t="str">
        <f>Iskolák!B4</f>
        <v>Szent Imre Katolikus Gimnázium, Általános Iskola és Kollégium</v>
      </c>
      <c r="C5" s="20" t="s">
        <v>82</v>
      </c>
      <c r="D5" s="12"/>
      <c r="E5" s="123"/>
      <c r="F5" s="12" t="str">
        <f t="shared" ref="F5:F12" si="1">IF(E5&lt;&gt;"",_xlfn.RANK.EQ(E5,E$4:E$11,1),"")</f>
        <v/>
      </c>
      <c r="G5" s="12" t="str">
        <f t="shared" ref="G5:G11" si="2">IF(F5&lt;&gt;"",IF(F5=1,9*2,(9-F5)*2),"")</f>
        <v/>
      </c>
      <c r="H5" s="12"/>
      <c r="I5" s="12"/>
      <c r="J5" s="12"/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0</v>
      </c>
      <c r="N5" s="12">
        <f t="shared" si="0"/>
        <v>2</v>
      </c>
    </row>
    <row r="6" spans="1:14" x14ac:dyDescent="0.25">
      <c r="A6" s="12"/>
      <c r="B6" s="12" t="str">
        <f>Iskolák!B5</f>
        <v>Eötvös József Gyakorló Általános Iskola és Gimnázium</v>
      </c>
      <c r="C6" s="20" t="s">
        <v>82</v>
      </c>
      <c r="D6" s="12"/>
      <c r="E6" s="123"/>
      <c r="F6" s="12" t="str">
        <f t="shared" si="1"/>
        <v/>
      </c>
      <c r="G6" s="12" t="str">
        <f t="shared" si="2"/>
        <v/>
      </c>
      <c r="H6" s="12"/>
      <c r="I6" s="12"/>
      <c r="J6" s="12"/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0</v>
      </c>
      <c r="N6" s="12">
        <f t="shared" si="0"/>
        <v>2</v>
      </c>
    </row>
    <row r="7" spans="1:14" x14ac:dyDescent="0.25">
      <c r="A7" s="12"/>
      <c r="B7" s="12" t="str">
        <f>Iskolák!B6</f>
        <v>Báthory István Gimnázium és Szakközépiskola, Nyírbátor</v>
      </c>
      <c r="C7" s="20" t="s">
        <v>82</v>
      </c>
      <c r="D7" s="12"/>
      <c r="E7" s="123"/>
      <c r="F7" s="12" t="str">
        <f t="shared" si="1"/>
        <v/>
      </c>
      <c r="G7" s="12" t="str">
        <f t="shared" si="2"/>
        <v/>
      </c>
      <c r="H7" s="12"/>
      <c r="I7" s="12"/>
      <c r="J7" s="12"/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18</v>
      </c>
      <c r="N7" s="12">
        <f t="shared" si="0"/>
        <v>1</v>
      </c>
    </row>
    <row r="8" spans="1:14" x14ac:dyDescent="0.25">
      <c r="A8" s="12"/>
      <c r="B8" s="12" t="str">
        <f>Iskolák!B7</f>
        <v>Arany János Gimnázium és Általános Iskola</v>
      </c>
      <c r="C8" s="20" t="s">
        <v>381</v>
      </c>
      <c r="D8" s="12"/>
      <c r="E8" s="123">
        <v>2.2589120370370371E-3</v>
      </c>
      <c r="F8" s="12">
        <f t="shared" si="1"/>
        <v>1</v>
      </c>
      <c r="G8" s="12">
        <f t="shared" si="2"/>
        <v>18</v>
      </c>
      <c r="H8" s="12"/>
      <c r="I8" s="12"/>
      <c r="J8" s="12"/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0</v>
      </c>
      <c r="N8" s="12">
        <f t="shared" si="0"/>
        <v>2</v>
      </c>
    </row>
    <row r="9" spans="1:14" x14ac:dyDescent="0.25">
      <c r="A9" s="12"/>
      <c r="B9" s="12" t="str">
        <f>Iskolák!B8</f>
        <v>Nyíregyházi Evangélikus Kossuth Lajos Gimnázium</v>
      </c>
      <c r="C9" s="20" t="s">
        <v>82</v>
      </c>
      <c r="D9" s="12"/>
      <c r="E9" s="123"/>
      <c r="F9" s="12" t="str">
        <f t="shared" si="1"/>
        <v/>
      </c>
      <c r="G9" s="12" t="str">
        <f t="shared" si="2"/>
        <v/>
      </c>
      <c r="H9" s="12"/>
      <c r="I9" s="12"/>
      <c r="J9" s="12"/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0</v>
      </c>
      <c r="N9" s="12">
        <f t="shared" si="0"/>
        <v>2</v>
      </c>
    </row>
    <row r="10" spans="1:14" x14ac:dyDescent="0.25">
      <c r="A10" s="12"/>
      <c r="B10" s="12" t="str">
        <f>Iskolák!B9</f>
        <v>Kőrösi Csoma Sándor Gimnázium és Szakközépiskola, Hajdúnánás</v>
      </c>
      <c r="C10" s="20"/>
      <c r="D10" s="12"/>
      <c r="E10" s="123"/>
      <c r="F10" s="12" t="str">
        <f t="shared" si="1"/>
        <v/>
      </c>
      <c r="G10" s="12" t="str">
        <f t="shared" si="2"/>
        <v/>
      </c>
      <c r="H10" s="12"/>
      <c r="I10" s="12"/>
      <c r="J10" s="12"/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0</v>
      </c>
      <c r="N10" s="12">
        <f t="shared" si="0"/>
        <v>2</v>
      </c>
    </row>
    <row r="11" spans="1:14" x14ac:dyDescent="0.25">
      <c r="A11" s="12"/>
      <c r="B11" s="12" t="str">
        <f>Iskolák!B10</f>
        <v>Kossuth Lajos Gimnázium és Szakközépiskola, Tiszafüred</v>
      </c>
      <c r="C11" s="20" t="s">
        <v>82</v>
      </c>
      <c r="D11" s="12"/>
      <c r="E11" s="123"/>
      <c r="F11" s="12" t="str">
        <f t="shared" si="1"/>
        <v/>
      </c>
      <c r="G11" s="12" t="str">
        <f t="shared" si="2"/>
        <v/>
      </c>
      <c r="H11" s="12"/>
      <c r="I11" s="12"/>
      <c r="J11" s="12"/>
      <c r="K11" s="75"/>
      <c r="L11" s="12"/>
      <c r="M11" s="12"/>
      <c r="N11" s="12"/>
    </row>
    <row r="12" spans="1:14" x14ac:dyDescent="0.25">
      <c r="A12" s="12"/>
      <c r="B12" s="12"/>
      <c r="C12" s="12"/>
      <c r="D12" s="12"/>
      <c r="E12" s="123"/>
      <c r="F12" s="12" t="str">
        <f t="shared" si="1"/>
        <v/>
      </c>
      <c r="G12" s="12" t="str">
        <f t="shared" ref="G12" si="3">IF(F12&lt;&gt;"",IF(F12=1,9,9-F12),"")</f>
        <v/>
      </c>
      <c r="H12" s="12"/>
      <c r="I12" s="12"/>
      <c r="J12" s="12"/>
      <c r="K12" s="75"/>
      <c r="L12" s="12"/>
      <c r="M12" s="12"/>
      <c r="N12" s="12"/>
    </row>
  </sheetData>
  <mergeCells count="1">
    <mergeCell ref="A1:G1"/>
  </mergeCells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{49748411-8B32-4631-8DBB-2F75763EF57E}</x14:id>
        </ext>
      </extLst>
    </cfRule>
  </conditionalFormatting>
  <conditionalFormatting sqref="G4:G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{ECE42BE5-4B27-4453-B73A-22A6F06B2D5C}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48411-8B32-4631-8DBB-2F75763EF5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ECE42BE5-4B27-4453-B73A-22A6F06B2D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G22" sqref="G22"/>
    </sheetView>
  </sheetViews>
  <sheetFormatPr defaultRowHeight="15" x14ac:dyDescent="0.25"/>
  <cols>
    <col min="1" max="1" width="19.5703125" customWidth="1"/>
    <col min="2" max="2" width="62.140625" customWidth="1"/>
    <col min="3" max="3" width="53.28515625" customWidth="1"/>
    <col min="4" max="4" width="3.28515625" customWidth="1"/>
    <col min="5" max="5" width="10.140625" bestFit="1" customWidth="1"/>
    <col min="6" max="6" width="8.85546875" bestFit="1" customWidth="1"/>
    <col min="7" max="7" width="9.5703125" bestFit="1" customWidth="1"/>
    <col min="8" max="8" width="3.42578125" customWidth="1"/>
    <col min="9" max="9" width="3.28515625" customWidth="1"/>
    <col min="10" max="10" width="3.7109375" customWidth="1"/>
    <col min="11" max="11" width="21.42578125" style="46" bestFit="1" customWidth="1"/>
    <col min="12" max="12" width="34.5703125" customWidth="1"/>
    <col min="13" max="13" width="16.140625" bestFit="1" customWidth="1"/>
    <col min="14" max="14" width="9" bestFit="1" customWidth="1"/>
  </cols>
  <sheetData>
    <row r="1" spans="1:14" ht="21" x14ac:dyDescent="0.25">
      <c r="A1" s="127" t="s">
        <v>97</v>
      </c>
      <c r="B1" s="127"/>
      <c r="C1" s="127"/>
      <c r="D1" s="127"/>
      <c r="E1" s="127"/>
      <c r="F1" s="127"/>
      <c r="G1" s="127"/>
      <c r="H1" s="12"/>
      <c r="I1" s="12"/>
      <c r="J1" s="12"/>
      <c r="K1" s="75"/>
      <c r="L1" s="12"/>
      <c r="M1" s="12"/>
      <c r="N1" s="12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ht="35.25" customHeight="1" x14ac:dyDescent="0.25">
      <c r="A3" s="90" t="s">
        <v>343</v>
      </c>
      <c r="B3" s="12"/>
      <c r="C3" s="12"/>
      <c r="D3" s="12"/>
      <c r="E3" s="12"/>
      <c r="F3" s="12"/>
      <c r="G3" s="12"/>
      <c r="H3" s="12"/>
      <c r="I3" s="12"/>
      <c r="J3" s="12"/>
      <c r="K3" s="32" t="s">
        <v>18</v>
      </c>
      <c r="L3" s="12" t="str">
        <f>Iskolák!B3</f>
        <v>Deák Ferenc Gimnázium Fehérgyarmat</v>
      </c>
      <c r="M3" s="12">
        <f>SUMIF(B$4:B$11, Iskolák!B3, G$4:G$11)</f>
        <v>0</v>
      </c>
      <c r="N3" s="12">
        <f>IF(M3&lt;&gt;"",_xlfn.RANK.EQ(M3,M$3:M$10),"")</f>
        <v>3</v>
      </c>
    </row>
    <row r="4" spans="1:14" x14ac:dyDescent="0.25">
      <c r="A4" s="12"/>
      <c r="B4" s="12" t="str">
        <f>Iskolák!B3</f>
        <v>Deák Ferenc Gimnázium Fehérgyarmat</v>
      </c>
      <c r="C4" s="20" t="s">
        <v>82</v>
      </c>
      <c r="D4" s="12"/>
      <c r="E4" s="123"/>
      <c r="F4" s="12" t="str">
        <f>IF(E4&lt;&gt;"",_xlfn.RANK.EQ(E4,E$4:E$11,1),"")</f>
        <v/>
      </c>
      <c r="G4" s="12" t="str">
        <f>IF(F4&lt;&gt;"",IF(F4=1,9*2,(9-F4)*2),"")</f>
        <v/>
      </c>
      <c r="H4" s="12"/>
      <c r="I4" s="12"/>
      <c r="J4" s="12"/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0</v>
      </c>
      <c r="N4" s="12">
        <f t="shared" ref="N4:N10" si="0">IF(M4&lt;&gt;"",_xlfn.RANK.EQ(M4,M$3:M$10),"")</f>
        <v>3</v>
      </c>
    </row>
    <row r="5" spans="1:14" x14ac:dyDescent="0.25">
      <c r="A5" s="12"/>
      <c r="B5" s="12" t="str">
        <f>Iskolák!B4</f>
        <v>Szent Imre Katolikus Gimnázium, Általános Iskola és Kollégium</v>
      </c>
      <c r="C5" s="20" t="s">
        <v>82</v>
      </c>
      <c r="D5" s="12"/>
      <c r="E5" s="123"/>
      <c r="F5" s="12" t="str">
        <f t="shared" ref="F5:F12" si="1">IF(E5&lt;&gt;"",_xlfn.RANK.EQ(E5,E$4:E$11,1),"")</f>
        <v/>
      </c>
      <c r="G5" s="12" t="str">
        <f t="shared" ref="G5:G11" si="2">IF(F5&lt;&gt;"",IF(F5=1,9*2,(9-F5)*2),"")</f>
        <v/>
      </c>
      <c r="H5" s="12"/>
      <c r="I5" s="12"/>
      <c r="J5" s="12"/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18</v>
      </c>
      <c r="N5" s="12">
        <f t="shared" si="0"/>
        <v>1</v>
      </c>
    </row>
    <row r="6" spans="1:14" x14ac:dyDescent="0.25">
      <c r="A6" s="12"/>
      <c r="B6" s="12" t="str">
        <f>Iskolák!B5</f>
        <v>Eötvös József Gyakorló Általános Iskola és Gimnázium</v>
      </c>
      <c r="C6" s="20" t="s">
        <v>329</v>
      </c>
      <c r="D6" s="12"/>
      <c r="E6" s="123">
        <v>1.4379629629629632E-3</v>
      </c>
      <c r="F6" s="12">
        <f t="shared" si="1"/>
        <v>1</v>
      </c>
      <c r="G6" s="12">
        <f t="shared" si="2"/>
        <v>18</v>
      </c>
      <c r="H6" s="12"/>
      <c r="I6" s="12"/>
      <c r="J6" s="12"/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0</v>
      </c>
      <c r="N6" s="12">
        <f t="shared" si="0"/>
        <v>3</v>
      </c>
    </row>
    <row r="7" spans="1:14" x14ac:dyDescent="0.25">
      <c r="A7" s="12"/>
      <c r="B7" s="12" t="str">
        <f>Iskolák!B6</f>
        <v>Báthory István Gimnázium és Szakközépiskola, Nyírbátor</v>
      </c>
      <c r="C7" s="20" t="s">
        <v>82</v>
      </c>
      <c r="D7" s="12"/>
      <c r="E7" s="123"/>
      <c r="F7" s="12" t="str">
        <f t="shared" si="1"/>
        <v/>
      </c>
      <c r="G7" s="12" t="str">
        <f t="shared" si="2"/>
        <v/>
      </c>
      <c r="H7" s="12"/>
      <c r="I7" s="12"/>
      <c r="J7" s="12"/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0</v>
      </c>
      <c r="N7" s="12">
        <f t="shared" si="0"/>
        <v>3</v>
      </c>
    </row>
    <row r="8" spans="1:14" x14ac:dyDescent="0.25">
      <c r="A8" s="12"/>
      <c r="B8" s="12" t="str">
        <f>Iskolák!B7</f>
        <v>Arany János Gimnázium és Általános Iskola</v>
      </c>
      <c r="C8" s="20"/>
      <c r="D8" s="12"/>
      <c r="E8" s="123"/>
      <c r="F8" s="12" t="str">
        <f t="shared" si="1"/>
        <v/>
      </c>
      <c r="G8" s="12" t="str">
        <f t="shared" si="2"/>
        <v/>
      </c>
      <c r="H8" s="12"/>
      <c r="I8" s="12"/>
      <c r="J8" s="12"/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0</v>
      </c>
      <c r="N8" s="12">
        <f t="shared" si="0"/>
        <v>3</v>
      </c>
    </row>
    <row r="9" spans="1:14" x14ac:dyDescent="0.25">
      <c r="A9" s="12"/>
      <c r="B9" s="12" t="str">
        <f>Iskolák!B8</f>
        <v>Nyíregyházi Evangélikus Kossuth Lajos Gimnázium</v>
      </c>
      <c r="C9" s="20" t="s">
        <v>82</v>
      </c>
      <c r="D9" s="12"/>
      <c r="E9" s="123"/>
      <c r="F9" s="12" t="str">
        <f t="shared" si="1"/>
        <v/>
      </c>
      <c r="G9" s="12" t="str">
        <f t="shared" si="2"/>
        <v/>
      </c>
      <c r="H9" s="12"/>
      <c r="I9" s="12"/>
      <c r="J9" s="12"/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14</v>
      </c>
      <c r="N9" s="12">
        <f t="shared" si="0"/>
        <v>2</v>
      </c>
    </row>
    <row r="10" spans="1:14" x14ac:dyDescent="0.25">
      <c r="A10" s="12"/>
      <c r="B10" s="12" t="str">
        <f>Iskolák!B9</f>
        <v>Kőrösi Csoma Sándor Gimnázium és Szakközépiskola, Hajdúnánás</v>
      </c>
      <c r="C10" s="20" t="s">
        <v>384</v>
      </c>
      <c r="D10" s="12"/>
      <c r="E10" s="123">
        <v>1.8273148148148148E-3</v>
      </c>
      <c r="F10" s="12">
        <f t="shared" si="1"/>
        <v>2</v>
      </c>
      <c r="G10" s="12">
        <f t="shared" si="2"/>
        <v>14</v>
      </c>
      <c r="H10" s="12"/>
      <c r="I10" s="12"/>
      <c r="J10" s="12"/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0</v>
      </c>
      <c r="N10" s="12">
        <f t="shared" si="0"/>
        <v>3</v>
      </c>
    </row>
    <row r="11" spans="1:14" x14ac:dyDescent="0.25">
      <c r="A11" s="12"/>
      <c r="B11" s="12" t="str">
        <f>Iskolák!B10</f>
        <v>Kossuth Lajos Gimnázium és Szakközépiskola, Tiszafüred</v>
      </c>
      <c r="C11" s="20" t="s">
        <v>82</v>
      </c>
      <c r="D11" s="12"/>
      <c r="E11" s="123"/>
      <c r="F11" s="12" t="str">
        <f t="shared" si="1"/>
        <v/>
      </c>
      <c r="G11" s="12" t="str">
        <f t="shared" si="2"/>
        <v/>
      </c>
      <c r="H11" s="12"/>
      <c r="I11" s="12"/>
      <c r="J11" s="12"/>
      <c r="K11" s="75"/>
      <c r="L11" s="12"/>
      <c r="M11" s="12"/>
      <c r="N11" s="12"/>
    </row>
    <row r="12" spans="1:14" x14ac:dyDescent="0.25">
      <c r="A12" s="12"/>
      <c r="B12" s="12"/>
      <c r="C12" s="12"/>
      <c r="D12" s="12"/>
      <c r="E12" s="123"/>
      <c r="F12" s="12" t="str">
        <f t="shared" si="1"/>
        <v/>
      </c>
      <c r="G12" s="12" t="str">
        <f t="shared" ref="G12" si="3">IF(F12&lt;&gt;"",IF(F12=1,9,9-F12),"")</f>
        <v/>
      </c>
      <c r="H12" s="12"/>
      <c r="I12" s="12"/>
      <c r="J12" s="12"/>
      <c r="K12" s="75"/>
      <c r="L12" s="12"/>
      <c r="M12" s="12"/>
      <c r="N12" s="12"/>
    </row>
  </sheetData>
  <mergeCells count="1">
    <mergeCell ref="A1:G1"/>
  </mergeCells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{272A9DB4-DEB7-49BD-B949-F8683328B558}</x14:id>
        </ext>
      </extLst>
    </cfRule>
  </conditionalFormatting>
  <conditionalFormatting sqref="G4:G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{B18C0F9F-BD2C-40D9-BCFA-FEDFE71AA8CC}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2A9DB4-DEB7-49BD-B949-F8683328B5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B18C0F9F-BD2C-40D9-BCFA-FEDFE71AA8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E11" sqref="E11"/>
    </sheetView>
  </sheetViews>
  <sheetFormatPr defaultRowHeight="15" x14ac:dyDescent="0.25"/>
  <cols>
    <col min="1" max="1" width="19.5703125" customWidth="1"/>
    <col min="2" max="2" width="62.85546875" customWidth="1"/>
    <col min="3" max="3" width="54.140625" customWidth="1"/>
    <col min="4" max="4" width="3.85546875" customWidth="1"/>
    <col min="5" max="5" width="10.140625" bestFit="1" customWidth="1"/>
    <col min="8" max="9" width="3.140625" customWidth="1"/>
    <col min="10" max="10" width="3.42578125" customWidth="1"/>
    <col min="11" max="11" width="21.42578125" bestFit="1" customWidth="1"/>
    <col min="12" max="12" width="34.5703125" customWidth="1"/>
    <col min="13" max="13" width="16.140625" bestFit="1" customWidth="1"/>
    <col min="14" max="14" width="9" bestFit="1" customWidth="1"/>
  </cols>
  <sheetData>
    <row r="1" spans="1:14" ht="21" x14ac:dyDescent="0.25">
      <c r="A1" s="127" t="s">
        <v>98</v>
      </c>
      <c r="B1" s="127"/>
      <c r="C1" s="127"/>
      <c r="D1" s="127"/>
      <c r="E1" s="127"/>
      <c r="F1" s="127"/>
      <c r="G1" s="127"/>
      <c r="H1" s="12"/>
      <c r="I1" s="12"/>
      <c r="J1" s="12"/>
      <c r="K1" s="12"/>
      <c r="L1" s="12"/>
      <c r="M1" s="12"/>
      <c r="N1" s="12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ht="35.25" customHeight="1" x14ac:dyDescent="0.25">
      <c r="A3" s="90" t="s">
        <v>343</v>
      </c>
      <c r="B3" s="12"/>
      <c r="C3" s="12"/>
      <c r="D3" s="12"/>
      <c r="E3" s="12"/>
      <c r="F3" s="12"/>
      <c r="G3" s="12"/>
      <c r="H3" s="12"/>
      <c r="I3" s="12"/>
      <c r="J3" s="12"/>
      <c r="K3" s="32" t="s">
        <v>18</v>
      </c>
      <c r="L3" s="12" t="str">
        <f>Iskolák!B3</f>
        <v>Deák Ferenc Gimnázium Fehérgyarmat</v>
      </c>
      <c r="M3" s="12">
        <f>SUMIF(B$4:B$11, Iskolák!B3, G$4:G$11)</f>
        <v>0</v>
      </c>
      <c r="N3" s="12">
        <f>IF(M3&lt;&gt;"",_xlfn.RANK.EQ(M3,M$3:M$10),"")</f>
        <v>2</v>
      </c>
    </row>
    <row r="4" spans="1:14" x14ac:dyDescent="0.25">
      <c r="A4" s="12"/>
      <c r="B4" s="12" t="str">
        <f>Iskolák!B3</f>
        <v>Deák Ferenc Gimnázium Fehérgyarmat</v>
      </c>
      <c r="C4" s="20" t="s">
        <v>82</v>
      </c>
      <c r="D4" s="12"/>
      <c r="E4" s="123"/>
      <c r="F4" s="12" t="str">
        <f>IF(E4&lt;&gt;"",_xlfn.RANK.EQ(E4,E$4:E$11,1),"")</f>
        <v/>
      </c>
      <c r="G4" s="12" t="str">
        <f>IF(F4&lt;&gt;"",IF(F4=1,9*2,(9-F4)*2),"")</f>
        <v/>
      </c>
      <c r="H4" s="12"/>
      <c r="I4" s="12"/>
      <c r="J4" s="12"/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0</v>
      </c>
      <c r="N4" s="12">
        <f t="shared" ref="N4:N10" si="0">IF(M4&lt;&gt;"",_xlfn.RANK.EQ(M4,M$3:M$10),"")</f>
        <v>2</v>
      </c>
    </row>
    <row r="5" spans="1:14" x14ac:dyDescent="0.25">
      <c r="A5" s="12"/>
      <c r="B5" s="12" t="str">
        <f>Iskolák!B4</f>
        <v>Szent Imre Katolikus Gimnázium, Általános Iskola és Kollégium</v>
      </c>
      <c r="C5" s="20" t="s">
        <v>82</v>
      </c>
      <c r="D5" s="12"/>
      <c r="E5" s="123"/>
      <c r="F5" s="12" t="str">
        <f t="shared" ref="F5:F11" si="1">IF(E5&lt;&gt;"",_xlfn.RANK.EQ(E5,E$4:E$11,1),"")</f>
        <v/>
      </c>
      <c r="G5" s="12" t="str">
        <f t="shared" ref="G5:G11" si="2">IF(F5&lt;&gt;"",IF(F5=1,9*2,(9-F5)*2),"")</f>
        <v/>
      </c>
      <c r="H5" s="12"/>
      <c r="I5" s="12"/>
      <c r="J5" s="12"/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0</v>
      </c>
      <c r="N5" s="12">
        <f t="shared" si="0"/>
        <v>2</v>
      </c>
    </row>
    <row r="6" spans="1:14" x14ac:dyDescent="0.25">
      <c r="A6" s="12"/>
      <c r="B6" s="12" t="str">
        <f>Iskolák!B5</f>
        <v>Eötvös József Gyakorló Általános Iskola és Gimnázium</v>
      </c>
      <c r="C6" s="20" t="s">
        <v>82</v>
      </c>
      <c r="D6" s="12"/>
      <c r="E6" s="123"/>
      <c r="F6" s="12" t="str">
        <f t="shared" si="1"/>
        <v/>
      </c>
      <c r="G6" s="12" t="str">
        <f t="shared" si="2"/>
        <v/>
      </c>
      <c r="H6" s="12"/>
      <c r="I6" s="12"/>
      <c r="J6" s="12"/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0</v>
      </c>
      <c r="N6" s="12">
        <f t="shared" si="0"/>
        <v>2</v>
      </c>
    </row>
    <row r="7" spans="1:14" x14ac:dyDescent="0.25">
      <c r="A7" s="12"/>
      <c r="B7" s="12" t="str">
        <f>Iskolák!B6</f>
        <v>Báthory István Gimnázium és Szakközépiskola, Nyírbátor</v>
      </c>
      <c r="C7" s="20" t="s">
        <v>82</v>
      </c>
      <c r="D7" s="12"/>
      <c r="E7" s="123"/>
      <c r="F7" s="12" t="str">
        <f t="shared" si="1"/>
        <v/>
      </c>
      <c r="G7" s="12" t="str">
        <f t="shared" si="2"/>
        <v/>
      </c>
      <c r="H7" s="12"/>
      <c r="I7" s="12"/>
      <c r="J7" s="12"/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0</v>
      </c>
      <c r="N7" s="12">
        <f t="shared" si="0"/>
        <v>2</v>
      </c>
    </row>
    <row r="8" spans="1:14" x14ac:dyDescent="0.25">
      <c r="A8" s="12"/>
      <c r="B8" s="12" t="str">
        <f>Iskolák!B7</f>
        <v>Arany János Gimnázium és Általános Iskola</v>
      </c>
      <c r="C8" s="20"/>
      <c r="D8" s="12"/>
      <c r="E8" s="123"/>
      <c r="F8" s="12" t="str">
        <f t="shared" si="1"/>
        <v/>
      </c>
      <c r="G8" s="12" t="str">
        <f t="shared" si="2"/>
        <v/>
      </c>
      <c r="H8" s="12"/>
      <c r="I8" s="12"/>
      <c r="J8" s="12"/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0</v>
      </c>
      <c r="N8" s="12">
        <f t="shared" si="0"/>
        <v>2</v>
      </c>
    </row>
    <row r="9" spans="1:14" x14ac:dyDescent="0.25">
      <c r="A9" s="12"/>
      <c r="B9" s="12" t="str">
        <f>Iskolák!B8</f>
        <v>Nyíregyházi Evangélikus Kossuth Lajos Gimnázium</v>
      </c>
      <c r="C9" s="20" t="s">
        <v>82</v>
      </c>
      <c r="D9" s="12"/>
      <c r="E9" s="123"/>
      <c r="F9" s="12" t="str">
        <f t="shared" si="1"/>
        <v/>
      </c>
      <c r="G9" s="12" t="str">
        <f t="shared" si="2"/>
        <v/>
      </c>
      <c r="H9" s="12"/>
      <c r="I9" s="12"/>
      <c r="J9" s="12"/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18</v>
      </c>
      <c r="N9" s="12">
        <f t="shared" si="0"/>
        <v>1</v>
      </c>
    </row>
    <row r="10" spans="1:14" x14ac:dyDescent="0.25">
      <c r="A10" s="12"/>
      <c r="B10" s="12" t="str">
        <f>Iskolák!B9</f>
        <v>Kőrösi Csoma Sándor Gimnázium és Szakközépiskola, Hajdúnánás</v>
      </c>
      <c r="C10" s="20" t="s">
        <v>382</v>
      </c>
      <c r="D10" s="12"/>
      <c r="E10" s="123">
        <v>2.8364583333333336E-3</v>
      </c>
      <c r="F10" s="12">
        <f t="shared" si="1"/>
        <v>1</v>
      </c>
      <c r="G10" s="12">
        <f t="shared" si="2"/>
        <v>18</v>
      </c>
      <c r="H10" s="12"/>
      <c r="I10" s="12"/>
      <c r="J10" s="12"/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0</v>
      </c>
      <c r="N10" s="12">
        <f t="shared" si="0"/>
        <v>2</v>
      </c>
    </row>
    <row r="11" spans="1:14" x14ac:dyDescent="0.25">
      <c r="A11" s="12"/>
      <c r="B11" s="12" t="str">
        <f>Iskolák!B10</f>
        <v>Kossuth Lajos Gimnázium és Szakközépiskola, Tiszafüred</v>
      </c>
      <c r="C11" s="20" t="s">
        <v>82</v>
      </c>
      <c r="D11" s="12"/>
      <c r="E11" s="123"/>
      <c r="F11" s="12" t="str">
        <f t="shared" si="1"/>
        <v/>
      </c>
      <c r="G11" s="12" t="str">
        <f t="shared" si="2"/>
        <v/>
      </c>
      <c r="H11" s="12"/>
      <c r="I11" s="12"/>
      <c r="J11" s="12"/>
      <c r="K11" s="12"/>
      <c r="L11" s="12"/>
      <c r="M11" s="12"/>
      <c r="N11" s="12"/>
    </row>
    <row r="12" spans="1:14" x14ac:dyDescent="0.25">
      <c r="A12" s="12"/>
      <c r="B12" s="12"/>
      <c r="C12" s="12"/>
      <c r="D12" s="12"/>
      <c r="E12" s="123"/>
      <c r="F12" s="12" t="str">
        <f t="shared" ref="F12" si="3">IF(E12&lt;&gt;"",_xlfn.RANK.EQ(E12,E$4:E$11,1),"")</f>
        <v/>
      </c>
      <c r="G12" s="12" t="str">
        <f t="shared" ref="G12" si="4">IF(F12&lt;&gt;"",IF(F12=1,9,9-F12),"")</f>
        <v/>
      </c>
      <c r="H12" s="12"/>
      <c r="I12" s="12"/>
      <c r="J12" s="12"/>
      <c r="K12" s="12"/>
      <c r="L12" s="12"/>
      <c r="M12" s="12"/>
      <c r="N12" s="12"/>
    </row>
  </sheetData>
  <mergeCells count="1">
    <mergeCell ref="A1:G1"/>
  </mergeCells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{96D73311-0869-44CC-A24A-D80F03B4FAE9}</x14:id>
        </ext>
      </extLst>
    </cfRule>
  </conditionalFormatting>
  <conditionalFormatting sqref="G4:G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{B2B23D63-C9A7-4727-B6E9-248F25163419}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D73311-0869-44CC-A24A-D80F03B4FA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B2B23D63-C9A7-4727-B6E9-248F251634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0"/>
  <sheetViews>
    <sheetView workbookViewId="0">
      <selection activeCell="J4" sqref="J4"/>
    </sheetView>
  </sheetViews>
  <sheetFormatPr defaultRowHeight="15" x14ac:dyDescent="0.25"/>
  <cols>
    <col min="1" max="1" width="7.140625" style="46" bestFit="1" customWidth="1"/>
    <col min="2" max="2" width="50.85546875" customWidth="1"/>
    <col min="3" max="3" width="10.42578125" customWidth="1"/>
    <col min="4" max="4" width="11.7109375" customWidth="1"/>
    <col min="6" max="6" width="11.85546875" customWidth="1"/>
    <col min="7" max="7" width="12.42578125" customWidth="1"/>
    <col min="8" max="8" width="12.5703125" customWidth="1"/>
    <col min="9" max="9" width="13.140625" customWidth="1"/>
  </cols>
  <sheetData>
    <row r="1" spans="1:11" ht="38.25" customHeight="1" x14ac:dyDescent="0.25">
      <c r="A1" s="55"/>
      <c r="B1" s="128" t="s">
        <v>93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1:11" x14ac:dyDescent="0.25">
      <c r="A2" s="56" t="s">
        <v>71</v>
      </c>
      <c r="B2" s="50" t="s">
        <v>25</v>
      </c>
      <c r="C2" s="50" t="s">
        <v>96</v>
      </c>
      <c r="D2" s="50" t="s">
        <v>95</v>
      </c>
      <c r="E2" s="50" t="s">
        <v>94</v>
      </c>
      <c r="F2" s="50" t="s">
        <v>102</v>
      </c>
      <c r="G2" s="50" t="s">
        <v>103</v>
      </c>
      <c r="H2" s="50" t="s">
        <v>101</v>
      </c>
      <c r="I2" s="50" t="s">
        <v>100</v>
      </c>
      <c r="J2" s="50" t="s">
        <v>31</v>
      </c>
      <c r="K2" s="51" t="s">
        <v>64</v>
      </c>
    </row>
    <row r="3" spans="1:11" x14ac:dyDescent="0.25">
      <c r="A3" s="57" t="s">
        <v>18</v>
      </c>
      <c r="B3" s="30" t="str">
        <f>Iskolák!B3</f>
        <v>Deák Ferenc Gimnázium Fehérgyarmat</v>
      </c>
      <c r="C3" s="63">
        <f>'Úszás 50m gyors'!$M3</f>
        <v>9</v>
      </c>
      <c r="D3" s="63">
        <f>'Úszás 50m mell'!$M3</f>
        <v>21</v>
      </c>
      <c r="E3" s="63">
        <f>'Úszás 50m hát'!$M3</f>
        <v>11</v>
      </c>
      <c r="F3" s="63">
        <f>'4x50m úszás fiú I.'!$M3</f>
        <v>0</v>
      </c>
      <c r="G3" s="63">
        <f>'4x50m úszás lány I.'!$M3</f>
        <v>0</v>
      </c>
      <c r="H3" s="63">
        <f>'4x50m úszás fiú II.'!$M3</f>
        <v>0</v>
      </c>
      <c r="I3" s="63">
        <f>'4x50m úszás lány II.'!$M3</f>
        <v>0</v>
      </c>
      <c r="J3" s="64">
        <f>SUM(C3:I3)</f>
        <v>41</v>
      </c>
      <c r="K3" s="65">
        <f t="shared" ref="K3:K10" si="0">_xlfn.RANK.EQ(J3,J$3:J$10)</f>
        <v>5</v>
      </c>
    </row>
    <row r="4" spans="1:11" x14ac:dyDescent="0.25">
      <c r="A4" s="57" t="s">
        <v>7</v>
      </c>
      <c r="B4" s="30" t="str">
        <f>Iskolák!B4</f>
        <v>Szent Imre Katolikus Gimnázium, Általános Iskola és Kollégium</v>
      </c>
      <c r="C4" s="63">
        <f>'Úszás 50m gyors'!$M4</f>
        <v>6</v>
      </c>
      <c r="D4" s="63">
        <f>'Úszás 50m mell'!$M4</f>
        <v>7</v>
      </c>
      <c r="E4" s="63">
        <f>'Úszás 50m hát'!$M4</f>
        <v>7</v>
      </c>
      <c r="F4" s="63">
        <f>'4x50m úszás fiú I.'!$M4</f>
        <v>0</v>
      </c>
      <c r="G4" s="63">
        <f>'4x50m úszás lány I.'!$M4</f>
        <v>0</v>
      </c>
      <c r="H4" s="63">
        <f>'4x50m úszás fiú II.'!$M4</f>
        <v>0</v>
      </c>
      <c r="I4" s="63">
        <f>'4x50m úszás lány II.'!$M4</f>
        <v>0</v>
      </c>
      <c r="J4" s="64">
        <f t="shared" ref="J4:J10" si="1">SUM(C4:I4)</f>
        <v>20</v>
      </c>
      <c r="K4" s="65">
        <f t="shared" si="0"/>
        <v>8</v>
      </c>
    </row>
    <row r="5" spans="1:11" x14ac:dyDescent="0.25">
      <c r="A5" s="57" t="s">
        <v>19</v>
      </c>
      <c r="B5" s="30" t="str">
        <f>Iskolák!B5</f>
        <v>Eötvös József Gyakorló Általános Iskola és Gimnázium</v>
      </c>
      <c r="C5" s="63">
        <f>'Úszás 50m gyors'!$M5</f>
        <v>17</v>
      </c>
      <c r="D5" s="63">
        <f>'Úszás 50m mell'!$M5</f>
        <v>21</v>
      </c>
      <c r="E5" s="63">
        <f>'Úszás 50m hát'!$M5</f>
        <v>17</v>
      </c>
      <c r="F5" s="63">
        <f>'4x50m úszás fiú I.'!$M5</f>
        <v>0</v>
      </c>
      <c r="G5" s="63">
        <f>'4x50m úszás lány I.'!$M5</f>
        <v>0</v>
      </c>
      <c r="H5" s="63">
        <f>'4x50m úszás fiú II.'!$M5</f>
        <v>18</v>
      </c>
      <c r="I5" s="63">
        <f>'4x50m úszás lány II.'!$M5</f>
        <v>0</v>
      </c>
      <c r="J5" s="64">
        <f t="shared" si="1"/>
        <v>73</v>
      </c>
      <c r="K5" s="65">
        <f t="shared" si="0"/>
        <v>3</v>
      </c>
    </row>
    <row r="6" spans="1:11" x14ac:dyDescent="0.25">
      <c r="A6" s="57" t="s">
        <v>20</v>
      </c>
      <c r="B6" s="30" t="str">
        <f>Iskolák!B6</f>
        <v>Báthory István Gimnázium és Szakközépiskola, Nyírbátor</v>
      </c>
      <c r="C6" s="63">
        <f>'Úszás 50m gyors'!$M6</f>
        <v>16</v>
      </c>
      <c r="D6" s="63">
        <f>'Úszás 50m mell'!$M6</f>
        <v>23</v>
      </c>
      <c r="E6" s="63">
        <f>'Úszás 50m hát'!$M6</f>
        <v>22</v>
      </c>
      <c r="F6" s="63">
        <f>'4x50m úszás fiú I.'!$M6</f>
        <v>0</v>
      </c>
      <c r="G6" s="63">
        <f>'4x50m úszás lány I.'!$M6</f>
        <v>0</v>
      </c>
      <c r="H6" s="63">
        <f>'4x50m úszás fiú II.'!$M6</f>
        <v>0</v>
      </c>
      <c r="I6" s="63">
        <f>'4x50m úszás lány II.'!$M6</f>
        <v>0</v>
      </c>
      <c r="J6" s="64">
        <f t="shared" si="1"/>
        <v>61</v>
      </c>
      <c r="K6" s="65">
        <f t="shared" si="0"/>
        <v>4</v>
      </c>
    </row>
    <row r="7" spans="1:11" x14ac:dyDescent="0.25">
      <c r="A7" s="57" t="s">
        <v>21</v>
      </c>
      <c r="B7" s="30" t="str">
        <f>Iskolák!B7</f>
        <v>Arany János Gimnázium és Általános Iskola</v>
      </c>
      <c r="C7" s="63">
        <f>'Úszás 50m gyors'!$M7</f>
        <v>36</v>
      </c>
      <c r="D7" s="63">
        <f>'Úszás 50m mell'!$M7</f>
        <v>32</v>
      </c>
      <c r="E7" s="63">
        <f>'Úszás 50m hát'!$M7</f>
        <v>32</v>
      </c>
      <c r="F7" s="63">
        <f>'4x50m úszás fiú I.'!$M7</f>
        <v>18</v>
      </c>
      <c r="G7" s="63">
        <f>'4x50m úszás lány I.'!$M7</f>
        <v>18</v>
      </c>
      <c r="H7" s="63">
        <f>'4x50m úszás fiú II.'!$M7</f>
        <v>0</v>
      </c>
      <c r="I7" s="63">
        <f>'4x50m úszás lány II.'!$M7</f>
        <v>0</v>
      </c>
      <c r="J7" s="64">
        <f t="shared" si="1"/>
        <v>136</v>
      </c>
      <c r="K7" s="65">
        <f t="shared" si="0"/>
        <v>1</v>
      </c>
    </row>
    <row r="8" spans="1:11" x14ac:dyDescent="0.25">
      <c r="A8" s="57" t="s">
        <v>22</v>
      </c>
      <c r="B8" s="30" t="str">
        <f>Iskolák!B8</f>
        <v>Nyíregyházi Evangélikus Kossuth Lajos Gimnázium</v>
      </c>
      <c r="C8" s="63">
        <f>'Úszás 50m gyors'!$M8</f>
        <v>15</v>
      </c>
      <c r="D8" s="63">
        <f>'Úszás 50m mell'!$M8</f>
        <v>6</v>
      </c>
      <c r="E8" s="63">
        <f>'Úszás 50m hát'!$M8</f>
        <v>10</v>
      </c>
      <c r="F8" s="63">
        <f>'4x50m úszás fiú I.'!$M8</f>
        <v>0</v>
      </c>
      <c r="G8" s="63">
        <f>'4x50m úszás lány I.'!$M8</f>
        <v>0</v>
      </c>
      <c r="H8" s="63">
        <f>'4x50m úszás fiú II.'!$M8</f>
        <v>0</v>
      </c>
      <c r="I8" s="63">
        <f>'4x50m úszás lány II.'!$M8</f>
        <v>0</v>
      </c>
      <c r="J8" s="64">
        <f t="shared" si="1"/>
        <v>31</v>
      </c>
      <c r="K8" s="65">
        <f t="shared" si="0"/>
        <v>7</v>
      </c>
    </row>
    <row r="9" spans="1:11" x14ac:dyDescent="0.25">
      <c r="A9" s="57" t="s">
        <v>23</v>
      </c>
      <c r="B9" s="30" t="str">
        <f>Iskolák!B9</f>
        <v>Kőrösi Csoma Sándor Gimnázium és Szakközépiskola, Hajdúnánás</v>
      </c>
      <c r="C9" s="63">
        <f>'Úszás 50m gyors'!$M9</f>
        <v>19</v>
      </c>
      <c r="D9" s="63">
        <f>'Úszás 50m mell'!$M9</f>
        <v>15</v>
      </c>
      <c r="E9" s="63">
        <f>'Úszás 50m hát'!$M9</f>
        <v>11</v>
      </c>
      <c r="F9" s="63">
        <f>'4x50m úszás fiú I.'!$M9</f>
        <v>0</v>
      </c>
      <c r="G9" s="63">
        <f>'4x50m úszás lány I.'!$M9</f>
        <v>0</v>
      </c>
      <c r="H9" s="63">
        <f>'4x50m úszás fiú II.'!$M9</f>
        <v>14</v>
      </c>
      <c r="I9" s="63">
        <f>'4x50m úszás lány II.'!$M9</f>
        <v>18</v>
      </c>
      <c r="J9" s="64">
        <f t="shared" si="1"/>
        <v>77</v>
      </c>
      <c r="K9" s="65">
        <f t="shared" si="0"/>
        <v>2</v>
      </c>
    </row>
    <row r="10" spans="1:11" x14ac:dyDescent="0.25">
      <c r="A10" s="58" t="s">
        <v>24</v>
      </c>
      <c r="B10" s="31" t="str">
        <f>Iskolák!B10</f>
        <v>Kossuth Lajos Gimnázium és Szakközépiskola, Tiszafüred</v>
      </c>
      <c r="C10" s="66">
        <f>'Úszás 50m gyors'!$M10</f>
        <v>13</v>
      </c>
      <c r="D10" s="66">
        <f>'Úszás 50m mell'!$M10</f>
        <v>12</v>
      </c>
      <c r="E10" s="66">
        <f>'Úszás 50m hát'!$M10</f>
        <v>10</v>
      </c>
      <c r="F10" s="66">
        <f>'4x50m úszás fiú I.'!$M10</f>
        <v>0</v>
      </c>
      <c r="G10" s="66">
        <f>'4x50m úszás lány I.'!$M10</f>
        <v>0</v>
      </c>
      <c r="H10" s="63">
        <f>'4x50m úszás fiú II.'!$M10</f>
        <v>0</v>
      </c>
      <c r="I10" s="63">
        <f>'4x50m úszás lány II.'!$M10</f>
        <v>0</v>
      </c>
      <c r="J10" s="64">
        <f t="shared" si="1"/>
        <v>35</v>
      </c>
      <c r="K10" s="67">
        <f t="shared" si="0"/>
        <v>6</v>
      </c>
    </row>
  </sheetData>
  <mergeCells count="1">
    <mergeCell ref="B1:K1"/>
  </mergeCells>
  <conditionalFormatting sqref="J3:J1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{B79ACC54-5406-4312-B5AA-A0E4598BF6A6}</x14:id>
        </ext>
      </extLst>
    </cfRule>
  </conditionalFormatting>
  <conditionalFormatting sqref="A1:B1 A2:K10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{9F161282-0C6C-4F46-83AD-C1DAED5FC041}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9ACC54-5406-4312-B5AA-A0E4598BF6A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J3:J10</xm:sqref>
        </x14:conditionalFormatting>
        <x14:conditionalFormatting xmlns:xm="http://schemas.microsoft.com/office/excel/2006/main">
          <x14:cfRule type="dataBar" id="{9F161282-0C6C-4F46-83AD-C1DAED5FC0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A1:B1 A2:K10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B1" zoomScale="80" zoomScaleNormal="80" workbookViewId="0">
      <selection activeCell="C4" sqref="C4"/>
    </sheetView>
  </sheetViews>
  <sheetFormatPr defaultColWidth="5.7109375" defaultRowHeight="15" x14ac:dyDescent="0.25"/>
  <cols>
    <col min="1" max="1" width="24.140625" style="12" customWidth="1"/>
    <col min="2" max="2" width="63.85546875" style="12" bestFit="1" customWidth="1"/>
    <col min="3" max="3" width="141.28515625" style="12" bestFit="1" customWidth="1"/>
    <col min="4" max="4" width="4.85546875" style="32" bestFit="1" customWidth="1"/>
    <col min="5" max="5" width="9.5703125" style="12" bestFit="1" customWidth="1"/>
    <col min="6" max="6" width="7.7109375" style="12" bestFit="1" customWidth="1"/>
    <col min="7" max="7" width="8.5703125" style="12" bestFit="1" customWidth="1"/>
    <col min="8" max="8" width="3.140625" style="12" customWidth="1"/>
    <col min="9" max="9" width="21.42578125" style="12" bestFit="1" customWidth="1"/>
    <col min="10" max="10" width="19.42578125" style="12" bestFit="1" customWidth="1"/>
    <col min="11" max="11" width="16.140625" style="12" bestFit="1" customWidth="1"/>
    <col min="12" max="12" width="9" style="12" bestFit="1" customWidth="1"/>
    <col min="13" max="16384" width="5.7109375" style="12"/>
  </cols>
  <sheetData>
    <row r="1" spans="1:12" ht="27.75" customHeight="1" x14ac:dyDescent="0.25">
      <c r="A1" s="127" t="s">
        <v>59</v>
      </c>
      <c r="B1" s="127"/>
      <c r="C1" s="127"/>
      <c r="D1" s="127"/>
      <c r="E1" s="127"/>
    </row>
    <row r="2" spans="1:12" s="15" customFormat="1" ht="33" customHeight="1" x14ac:dyDescent="0.25">
      <c r="A2" s="87" t="s">
        <v>43</v>
      </c>
      <c r="B2" s="87" t="s">
        <v>26</v>
      </c>
      <c r="C2" s="87" t="s">
        <v>42</v>
      </c>
      <c r="D2" s="87" t="s">
        <v>64</v>
      </c>
      <c r="E2" s="87" t="s">
        <v>5</v>
      </c>
      <c r="F2" s="94" t="s">
        <v>76</v>
      </c>
      <c r="G2" s="94" t="s">
        <v>77</v>
      </c>
      <c r="H2" s="87"/>
      <c r="I2" s="87" t="s">
        <v>32</v>
      </c>
      <c r="J2" s="87" t="s">
        <v>25</v>
      </c>
      <c r="K2" s="87" t="s">
        <v>33</v>
      </c>
      <c r="L2" s="87" t="s">
        <v>46</v>
      </c>
    </row>
    <row r="3" spans="1:12" ht="33.75" customHeight="1" x14ac:dyDescent="0.25">
      <c r="A3" s="90" t="s">
        <v>45</v>
      </c>
      <c r="I3" s="32" t="s">
        <v>18</v>
      </c>
      <c r="J3" s="12" t="str">
        <f>Iskolák!B3</f>
        <v>Deák Ferenc Gimnázium Fehérgyarmat</v>
      </c>
      <c r="K3" s="12">
        <f>SUMIF(B$4:B$29, Iskolák!B3, E$4:E$29)</f>
        <v>66</v>
      </c>
      <c r="L3" s="12">
        <f>IF(K3&lt;&gt;"",_xlfn.RANK.EQ(K3,K$3:K$10),"")</f>
        <v>3</v>
      </c>
    </row>
    <row r="4" spans="1:12" x14ac:dyDescent="0.25">
      <c r="B4" s="12" t="str">
        <f>Iskolák!B3</f>
        <v>Deák Ferenc Gimnázium Fehérgyarmat</v>
      </c>
      <c r="C4" s="20" t="s">
        <v>300</v>
      </c>
      <c r="D4" s="32">
        <v>2</v>
      </c>
      <c r="E4" s="12">
        <f>IF(D4&lt;&gt;"",IF(D4=1,9*6,(9-D4)*6),"")</f>
        <v>42</v>
      </c>
      <c r="I4" s="75" t="s">
        <v>7</v>
      </c>
      <c r="J4" s="12" t="str">
        <f>Iskolák!B4</f>
        <v>Szent Imre Katolikus Gimnázium, Általános Iskola és Kollégium</v>
      </c>
      <c r="K4" s="12">
        <f>SUMIF(B$4:B$29, Iskolák!B4, E$4:E$29)</f>
        <v>70</v>
      </c>
      <c r="L4" s="12">
        <f t="shared" ref="L4:L10" si="0">IF(K4&lt;&gt;"",_xlfn.RANK.EQ(K4,K$3:K$10),"")</f>
        <v>2</v>
      </c>
    </row>
    <row r="5" spans="1:12" x14ac:dyDescent="0.25">
      <c r="B5" s="12" t="str">
        <f>Iskolák!B4</f>
        <v>Szent Imre Katolikus Gimnázium, Általános Iskola és Kollégium</v>
      </c>
      <c r="C5" s="20" t="s">
        <v>301</v>
      </c>
      <c r="D5" s="32">
        <v>1</v>
      </c>
      <c r="E5" s="12">
        <f t="shared" ref="E5:E10" si="1">IF(D5&lt;&gt;"",IF(D5=1,9*6,(9-D5)*6),"")</f>
        <v>54</v>
      </c>
      <c r="I5" s="75" t="s">
        <v>19</v>
      </c>
      <c r="J5" s="12" t="str">
        <f>Iskolák!B5</f>
        <v>Eötvös József Gyakorló Általános Iskola és Gimnázium</v>
      </c>
      <c r="K5" s="12">
        <f>SUMIF(B$4:B$29, Iskolák!B5, E$4:E$29)</f>
        <v>90</v>
      </c>
      <c r="L5" s="12">
        <f t="shared" si="0"/>
        <v>1</v>
      </c>
    </row>
    <row r="6" spans="1:12" x14ac:dyDescent="0.25">
      <c r="B6" s="12" t="str">
        <f>Iskolák!B5</f>
        <v>Eötvös József Gyakorló Általános Iskola és Gimnázium</v>
      </c>
      <c r="C6" s="20" t="s">
        <v>371</v>
      </c>
      <c r="D6" s="32">
        <v>6</v>
      </c>
      <c r="E6" s="12">
        <f t="shared" si="1"/>
        <v>18</v>
      </c>
      <c r="I6" s="75" t="s">
        <v>20</v>
      </c>
      <c r="J6" s="12" t="str">
        <f>Iskolák!B6</f>
        <v>Báthory István Gimnázium és Szakközépiskola, Nyírbátor</v>
      </c>
      <c r="K6" s="12">
        <f>SUMIF(B$4:B$29, Iskolák!B6, E$4:E$29)</f>
        <v>62</v>
      </c>
      <c r="L6" s="12">
        <f t="shared" si="0"/>
        <v>5</v>
      </c>
    </row>
    <row r="7" spans="1:12" x14ac:dyDescent="0.25">
      <c r="B7" s="12" t="str">
        <f>Iskolák!B6</f>
        <v>Báthory István Gimnázium és Szakközépiskola, Nyírbátor</v>
      </c>
      <c r="C7" s="20" t="s">
        <v>333</v>
      </c>
      <c r="D7" s="32">
        <v>4</v>
      </c>
      <c r="E7" s="12">
        <f t="shared" si="1"/>
        <v>30</v>
      </c>
      <c r="I7" s="75" t="s">
        <v>21</v>
      </c>
      <c r="J7" s="12" t="str">
        <f>Iskolák!B7</f>
        <v>Arany János Gimnázium és Általános Iskola</v>
      </c>
      <c r="K7" s="12">
        <f>SUMIF(B$4:B$29, Iskolák!B7, E$4:E$29)</f>
        <v>64</v>
      </c>
      <c r="L7" s="12">
        <f t="shared" si="0"/>
        <v>4</v>
      </c>
    </row>
    <row r="8" spans="1:12" x14ac:dyDescent="0.25">
      <c r="B8" s="12" t="str">
        <f>Iskolák!B7</f>
        <v>Arany János Gimnázium és Általános Iskola</v>
      </c>
      <c r="C8" s="20" t="s">
        <v>302</v>
      </c>
      <c r="D8" s="32">
        <v>5</v>
      </c>
      <c r="E8" s="12">
        <f t="shared" si="1"/>
        <v>24</v>
      </c>
      <c r="I8" s="75" t="s">
        <v>22</v>
      </c>
      <c r="J8" s="12" t="str">
        <f>Iskolák!B8</f>
        <v>Nyíregyházi Evangélikus Kossuth Lajos Gimnázium</v>
      </c>
      <c r="K8" s="12">
        <f>SUMIF(B$4:B$29, Iskolák!B8, E$4:E$29)</f>
        <v>60</v>
      </c>
      <c r="L8" s="12">
        <f t="shared" si="0"/>
        <v>6</v>
      </c>
    </row>
    <row r="9" spans="1:12" x14ac:dyDescent="0.25">
      <c r="B9" s="12" t="str">
        <f>Iskolák!B8</f>
        <v>Nyíregyházi Evangélikus Kossuth Lajos Gimnázium</v>
      </c>
      <c r="C9" s="20" t="s">
        <v>303</v>
      </c>
      <c r="D9" s="32">
        <v>7</v>
      </c>
      <c r="E9" s="12">
        <f t="shared" si="1"/>
        <v>12</v>
      </c>
      <c r="I9" s="75" t="s">
        <v>23</v>
      </c>
      <c r="J9" s="12" t="str">
        <f>Iskolák!B9</f>
        <v>Kőrösi Csoma Sándor Gimnázium és Szakközépiskola, Hajdúnánás</v>
      </c>
      <c r="K9" s="12">
        <f>SUMIF(B$4:B$29, Iskolák!B9, E$4:E$29)</f>
        <v>44</v>
      </c>
      <c r="L9" s="12">
        <f t="shared" si="0"/>
        <v>8</v>
      </c>
    </row>
    <row r="10" spans="1:12" x14ac:dyDescent="0.25">
      <c r="B10" s="12" t="str">
        <f>Iskolák!B9</f>
        <v>Kőrösi Csoma Sándor Gimnázium és Szakközépiskola, Hajdúnánás</v>
      </c>
      <c r="C10" s="20" t="s">
        <v>304</v>
      </c>
      <c r="D10" s="32">
        <v>3</v>
      </c>
      <c r="E10" s="12">
        <f t="shared" si="1"/>
        <v>36</v>
      </c>
      <c r="I10" s="75" t="s">
        <v>24</v>
      </c>
      <c r="J10" s="12" t="str">
        <f>Iskolák!B10</f>
        <v>Kossuth Lajos Gimnázium és Szakközépiskola, Tiszafüred</v>
      </c>
      <c r="K10" s="12">
        <f>SUMIF(B$4:B$29, Iskolák!B10, E$4:E$29)</f>
        <v>56</v>
      </c>
      <c r="L10" s="12">
        <f t="shared" si="0"/>
        <v>7</v>
      </c>
    </row>
    <row r="11" spans="1:12" x14ac:dyDescent="0.25">
      <c r="B11" s="12" t="str">
        <f>Iskolák!B10</f>
        <v>Kossuth Lajos Gimnázium és Szakközépiskola, Tiszafüred</v>
      </c>
      <c r="C11" s="20"/>
    </row>
    <row r="12" spans="1:12" ht="30" x14ac:dyDescent="0.25">
      <c r="A12" s="90" t="s">
        <v>85</v>
      </c>
      <c r="C12" s="111"/>
      <c r="E12" s="12" t="str">
        <f t="shared" ref="E12" si="2">IF(D12&lt;&gt;"",IF(D12=1,9*2,(9-D12)*2),"")</f>
        <v/>
      </c>
    </row>
    <row r="13" spans="1:12" x14ac:dyDescent="0.25">
      <c r="B13" s="12" t="str">
        <f>Iskolák!B3</f>
        <v>Deák Ferenc Gimnázium Fehérgyarmat</v>
      </c>
      <c r="C13" s="20" t="s">
        <v>305</v>
      </c>
      <c r="D13" s="32">
        <v>6</v>
      </c>
      <c r="E13" s="12">
        <f>IF(D13&lt;&gt;"",IF(D13=1,9*8,(9-D13)*8),"")</f>
        <v>24</v>
      </c>
    </row>
    <row r="14" spans="1:12" x14ac:dyDescent="0.25">
      <c r="B14" s="12" t="str">
        <f>Iskolák!B4</f>
        <v>Szent Imre Katolikus Gimnázium, Általános Iskola és Kollégium</v>
      </c>
      <c r="C14" s="20" t="s">
        <v>306</v>
      </c>
      <c r="D14" s="32">
        <v>7</v>
      </c>
      <c r="E14" s="12">
        <f t="shared" ref="E14:E20" si="3">IF(D14&lt;&gt;"",IF(D14=1,9*8,(9-D14)*8),"")</f>
        <v>16</v>
      </c>
    </row>
    <row r="15" spans="1:12" x14ac:dyDescent="0.25">
      <c r="B15" s="12" t="str">
        <f>Iskolák!B5</f>
        <v>Eötvös József Gyakorló Általános Iskola és Gimnázium</v>
      </c>
      <c r="C15" s="20" t="s">
        <v>307</v>
      </c>
      <c r="D15" s="32">
        <v>1</v>
      </c>
      <c r="E15" s="12">
        <f t="shared" si="3"/>
        <v>72</v>
      </c>
    </row>
    <row r="16" spans="1:12" x14ac:dyDescent="0.25">
      <c r="B16" s="12" t="str">
        <f>Iskolák!B6</f>
        <v>Báthory István Gimnázium és Szakközépiskola, Nyírbátor</v>
      </c>
      <c r="C16" s="20" t="s">
        <v>332</v>
      </c>
      <c r="D16" s="32">
        <v>5</v>
      </c>
      <c r="E16" s="12">
        <f t="shared" si="3"/>
        <v>32</v>
      </c>
    </row>
    <row r="17" spans="1:5" x14ac:dyDescent="0.25">
      <c r="B17" s="12" t="str">
        <f>Iskolák!B7</f>
        <v>Arany János Gimnázium és Általános Iskola</v>
      </c>
      <c r="C17" s="20" t="s">
        <v>308</v>
      </c>
      <c r="D17" s="32">
        <v>4</v>
      </c>
      <c r="E17" s="12">
        <f t="shared" si="3"/>
        <v>40</v>
      </c>
    </row>
    <row r="18" spans="1:5" x14ac:dyDescent="0.25">
      <c r="B18" s="12" t="str">
        <f>Iskolák!B8</f>
        <v>Nyíregyházi Evangélikus Kossuth Lajos Gimnázium</v>
      </c>
      <c r="C18" s="20" t="s">
        <v>309</v>
      </c>
      <c r="D18" s="32">
        <v>3</v>
      </c>
      <c r="E18" s="12">
        <f t="shared" si="3"/>
        <v>48</v>
      </c>
    </row>
    <row r="19" spans="1:5" x14ac:dyDescent="0.25">
      <c r="B19" s="12" t="str">
        <f>Iskolák!B9</f>
        <v>Kőrösi Csoma Sándor Gimnázium és Szakközépiskola, Hajdúnánás</v>
      </c>
      <c r="C19" s="20" t="s">
        <v>310</v>
      </c>
      <c r="D19" s="32">
        <v>8</v>
      </c>
      <c r="E19" s="12">
        <f t="shared" si="3"/>
        <v>8</v>
      </c>
    </row>
    <row r="20" spans="1:5" x14ac:dyDescent="0.25">
      <c r="B20" s="12" t="str">
        <f>Iskolák!B10</f>
        <v>Kossuth Lajos Gimnázium és Szakközépiskola, Tiszafüred</v>
      </c>
      <c r="C20" s="20" t="s">
        <v>311</v>
      </c>
      <c r="D20" s="32">
        <v>2</v>
      </c>
      <c r="E20" s="12">
        <f t="shared" si="3"/>
        <v>56</v>
      </c>
    </row>
    <row r="21" spans="1:5" x14ac:dyDescent="0.25">
      <c r="A21" s="19"/>
      <c r="C21" s="20"/>
      <c r="E21" s="12" t="str">
        <f t="shared" ref="E21:E29" si="4">IF(D21&lt;&gt;"",IF(D21=1,9*2,(9-D21)*2),"")</f>
        <v/>
      </c>
    </row>
    <row r="22" spans="1:5" x14ac:dyDescent="0.25">
      <c r="C22" s="20"/>
      <c r="E22" s="12" t="str">
        <f t="shared" si="4"/>
        <v/>
      </c>
    </row>
    <row r="23" spans="1:5" x14ac:dyDescent="0.25">
      <c r="C23" s="20"/>
      <c r="E23" s="12" t="str">
        <f t="shared" si="4"/>
        <v/>
      </c>
    </row>
    <row r="24" spans="1:5" x14ac:dyDescent="0.25">
      <c r="C24" s="20"/>
      <c r="E24" s="12" t="str">
        <f t="shared" si="4"/>
        <v/>
      </c>
    </row>
    <row r="25" spans="1:5" x14ac:dyDescent="0.25">
      <c r="C25" s="20"/>
      <c r="E25" s="12" t="str">
        <f t="shared" si="4"/>
        <v/>
      </c>
    </row>
    <row r="26" spans="1:5" x14ac:dyDescent="0.25">
      <c r="C26" s="20"/>
      <c r="E26" s="12" t="str">
        <f t="shared" si="4"/>
        <v/>
      </c>
    </row>
    <row r="27" spans="1:5" x14ac:dyDescent="0.25">
      <c r="C27" s="20"/>
      <c r="E27" s="12" t="str">
        <f t="shared" si="4"/>
        <v/>
      </c>
    </row>
    <row r="28" spans="1:5" x14ac:dyDescent="0.25">
      <c r="C28" s="20"/>
      <c r="E28" s="12" t="str">
        <f t="shared" si="4"/>
        <v/>
      </c>
    </row>
    <row r="29" spans="1:5" x14ac:dyDescent="0.25">
      <c r="C29" s="20"/>
      <c r="E29" s="12" t="str">
        <f t="shared" si="4"/>
        <v/>
      </c>
    </row>
    <row r="30" spans="1:5" x14ac:dyDescent="0.25">
      <c r="E30" s="12" t="str">
        <f t="shared" ref="E30:E38" si="5">IF(D30&lt;&gt;"",IF(D30=1,9,9-D30),"")</f>
        <v/>
      </c>
    </row>
    <row r="31" spans="1:5" x14ac:dyDescent="0.25">
      <c r="E31" s="12" t="str">
        <f t="shared" si="5"/>
        <v/>
      </c>
    </row>
    <row r="32" spans="1:5" x14ac:dyDescent="0.25">
      <c r="E32" s="12" t="str">
        <f t="shared" si="5"/>
        <v/>
      </c>
    </row>
    <row r="33" spans="5:5" x14ac:dyDescent="0.25">
      <c r="E33" s="12" t="str">
        <f>IF(D33&lt;&gt;"",IF(D33=1,9,9-D33),"")</f>
        <v/>
      </c>
    </row>
    <row r="34" spans="5:5" x14ac:dyDescent="0.25">
      <c r="E34" s="12" t="str">
        <f t="shared" si="5"/>
        <v/>
      </c>
    </row>
    <row r="35" spans="5:5" x14ac:dyDescent="0.25">
      <c r="E35" s="12" t="str">
        <f t="shared" si="5"/>
        <v/>
      </c>
    </row>
    <row r="36" spans="5:5" x14ac:dyDescent="0.25">
      <c r="E36" s="12" t="str">
        <f t="shared" si="5"/>
        <v/>
      </c>
    </row>
    <row r="37" spans="5:5" x14ac:dyDescent="0.25">
      <c r="E37" s="12" t="str">
        <f t="shared" si="5"/>
        <v/>
      </c>
    </row>
    <row r="38" spans="5:5" x14ac:dyDescent="0.25">
      <c r="E38" s="12" t="str">
        <f t="shared" si="5"/>
        <v/>
      </c>
    </row>
  </sheetData>
  <mergeCells count="1">
    <mergeCell ref="A1:E1"/>
  </mergeCells>
  <conditionalFormatting sqref="K3:K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{327BD500-507A-4482-ACD6-14AFB6428128}</x14:id>
        </ext>
      </extLst>
    </cfRule>
  </conditionalFormatting>
  <conditionalFormatting sqref="E4:E2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{99402912-D91A-44FB-9F2A-BFF50D34E9EA}</x14:id>
        </ext>
      </extLst>
    </cfRule>
  </conditionalFormatting>
  <conditionalFormatting sqref="E31:E3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{6D4BA885-3643-4989-8FB6-47F7EFFB7FD2}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7BD500-507A-4482-ACD6-14AFB64281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K3:K10</xm:sqref>
        </x14:conditionalFormatting>
        <x14:conditionalFormatting xmlns:xm="http://schemas.microsoft.com/office/excel/2006/main">
          <x14:cfRule type="dataBar" id="{99402912-D91A-44FB-9F2A-BFF50D34E9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E4:E29</xm:sqref>
        </x14:conditionalFormatting>
        <x14:conditionalFormatting xmlns:xm="http://schemas.microsoft.com/office/excel/2006/main">
          <x14:cfRule type="dataBar" id="{6D4BA885-3643-4989-8FB6-47F7EFFB7F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E31:E38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zoomScale="85" zoomScaleNormal="85" workbookViewId="0">
      <selection activeCell="A3" sqref="A3"/>
    </sheetView>
  </sheetViews>
  <sheetFormatPr defaultRowHeight="15" x14ac:dyDescent="0.25"/>
  <cols>
    <col min="1" max="1" width="15.28515625" style="12" bestFit="1" customWidth="1"/>
    <col min="2" max="2" width="62.85546875" style="12" customWidth="1"/>
    <col min="3" max="3" width="20.42578125" style="12" bestFit="1" customWidth="1"/>
    <col min="4" max="4" width="12.42578125" style="75" bestFit="1" customWidth="1"/>
    <col min="5" max="5" width="10.140625" style="12" bestFit="1" customWidth="1"/>
    <col min="6" max="6" width="4.85546875" style="12" bestFit="1" customWidth="1"/>
    <col min="7" max="7" width="9.5703125" style="12" bestFit="1" customWidth="1"/>
    <col min="8" max="8" width="5.140625" style="12" customWidth="1"/>
    <col min="9" max="10" width="5" style="12" customWidth="1"/>
    <col min="11" max="11" width="21.42578125" style="12" customWidth="1"/>
    <col min="12" max="12" width="19.140625" style="12" customWidth="1"/>
    <col min="13" max="13" width="16.140625" style="12" bestFit="1" customWidth="1"/>
    <col min="14" max="14" width="9" style="12" customWidth="1"/>
    <col min="15" max="16384" width="9.140625" style="12"/>
  </cols>
  <sheetData>
    <row r="1" spans="1:14" ht="21" x14ac:dyDescent="0.25">
      <c r="A1" s="127" t="s">
        <v>16</v>
      </c>
      <c r="B1" s="127"/>
      <c r="C1" s="127"/>
      <c r="D1" s="127"/>
      <c r="E1" s="127"/>
      <c r="F1" s="127"/>
      <c r="G1" s="127"/>
    </row>
    <row r="2" spans="1:14" s="13" customForma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x14ac:dyDescent="0.25">
      <c r="A3" s="88" t="s">
        <v>12</v>
      </c>
      <c r="B3" s="87" t="s">
        <v>26</v>
      </c>
      <c r="C3" s="87" t="s">
        <v>1</v>
      </c>
      <c r="D3" s="87" t="s">
        <v>2</v>
      </c>
      <c r="E3" s="87" t="s">
        <v>3</v>
      </c>
      <c r="F3" s="87" t="s">
        <v>64</v>
      </c>
      <c r="G3" s="87" t="s">
        <v>5</v>
      </c>
      <c r="K3" s="75" t="s">
        <v>18</v>
      </c>
      <c r="L3" s="12" t="str">
        <f>Iskolák!B3</f>
        <v>Deák Ferenc Gimnázium Fehérgyarmat</v>
      </c>
      <c r="M3" s="12">
        <f>SUMIF(B$3:B$44, Iskolák!B3, G$3:G$44)</f>
        <v>11</v>
      </c>
      <c r="N3" s="12">
        <f>IF(M3&lt;&gt;"",_xlfn.RANK.EQ(M3,M$3:M$10),"")</f>
        <v>7</v>
      </c>
    </row>
    <row r="4" spans="1:14" x14ac:dyDescent="0.25">
      <c r="B4" s="12" t="str">
        <f>Iskolák!B3</f>
        <v>Deák Ferenc Gimnázium Fehérgyarmat</v>
      </c>
      <c r="C4" s="12" t="s">
        <v>137</v>
      </c>
      <c r="D4" s="75" t="s">
        <v>16</v>
      </c>
      <c r="E4" s="12">
        <v>16.8</v>
      </c>
      <c r="F4" s="12">
        <f>IF(E4&lt;&gt;"",_xlfn.RANK.EQ(E4,E$4:E$11,1),"")</f>
        <v>8</v>
      </c>
      <c r="G4" s="12">
        <f>IF(F4&lt;&gt;"",IF(F4=1,9,9-F4),"")</f>
        <v>1</v>
      </c>
      <c r="K4" s="75" t="s">
        <v>7</v>
      </c>
      <c r="L4" s="12" t="str">
        <f>Iskolák!B4</f>
        <v>Szent Imre Katolikus Gimnázium, Általános Iskola és Kollégium</v>
      </c>
      <c r="M4" s="12">
        <f>SUMIF(B$3:B$44, Iskolák!B4, G$3:G$44)</f>
        <v>15</v>
      </c>
      <c r="N4" s="12">
        <f t="shared" ref="N4:N10" si="0">IF(M4&lt;&gt;"",_xlfn.RANK.EQ(M4,M$3:M$10),"")</f>
        <v>6</v>
      </c>
    </row>
    <row r="5" spans="1:14" x14ac:dyDescent="0.25">
      <c r="B5" s="12" t="str">
        <f>Iskolák!B4</f>
        <v>Szent Imre Katolikus Gimnázium, Általános Iskola és Kollégium</v>
      </c>
      <c r="C5" s="12" t="s">
        <v>138</v>
      </c>
      <c r="D5" s="75" t="s">
        <v>16</v>
      </c>
      <c r="E5" s="12">
        <v>14.2</v>
      </c>
      <c r="F5" s="12">
        <f t="shared" ref="F5:F11" si="1">IF(E5&lt;&gt;"",_xlfn.RANK.EQ(E5,E$4:E$11,1),"")</f>
        <v>4</v>
      </c>
      <c r="G5" s="12">
        <f t="shared" ref="G5:G44" si="2">IF(F5&lt;&gt;"",IF(F5=1,9,9-F5),"")</f>
        <v>5</v>
      </c>
      <c r="K5" s="75" t="s">
        <v>19</v>
      </c>
      <c r="L5" s="12" t="str">
        <f>Iskolák!B5</f>
        <v>Eötvös József Gyakorló Általános Iskola és Gimnázium</v>
      </c>
      <c r="M5" s="12">
        <f>SUMIF(B$3:B$44, Iskolák!B5, G$3:G$44)</f>
        <v>21</v>
      </c>
      <c r="N5" s="12">
        <f t="shared" si="0"/>
        <v>4</v>
      </c>
    </row>
    <row r="6" spans="1:14" x14ac:dyDescent="0.25">
      <c r="B6" s="12" t="str">
        <f>Iskolák!B5</f>
        <v>Eötvös József Gyakorló Általános Iskola és Gimnázium</v>
      </c>
      <c r="C6" s="12" t="s">
        <v>139</v>
      </c>
      <c r="D6" s="75" t="s">
        <v>16</v>
      </c>
      <c r="E6" s="12">
        <v>15</v>
      </c>
      <c r="F6" s="12">
        <f t="shared" si="1"/>
        <v>6</v>
      </c>
      <c r="G6" s="12">
        <f t="shared" si="2"/>
        <v>3</v>
      </c>
      <c r="K6" s="75" t="s">
        <v>20</v>
      </c>
      <c r="L6" s="12" t="str">
        <f>Iskolák!B6</f>
        <v>Báthory István Gimnázium és Szakközépiskola, Nyírbátor</v>
      </c>
      <c r="M6" s="12">
        <f>SUMIF(B$3:B$44, Iskolák!B6, G$3:G$44)</f>
        <v>26</v>
      </c>
      <c r="N6" s="12">
        <f t="shared" si="0"/>
        <v>2</v>
      </c>
    </row>
    <row r="7" spans="1:14" x14ac:dyDescent="0.25">
      <c r="B7" s="12" t="str">
        <f>Iskolák!B6</f>
        <v>Báthory István Gimnázium és Szakközépiskola, Nyírbátor</v>
      </c>
      <c r="C7" s="14" t="s">
        <v>140</v>
      </c>
      <c r="D7" s="75" t="s">
        <v>16</v>
      </c>
      <c r="E7" s="12">
        <v>14.1</v>
      </c>
      <c r="F7" s="12">
        <f t="shared" si="1"/>
        <v>2</v>
      </c>
      <c r="G7" s="12">
        <f t="shared" si="2"/>
        <v>7</v>
      </c>
      <c r="K7" s="75" t="s">
        <v>21</v>
      </c>
      <c r="L7" s="12" t="str">
        <f>Iskolák!B7</f>
        <v>Arany János Gimnázium és Általános Iskola</v>
      </c>
      <c r="M7" s="12">
        <f>SUMIF(B$3:B$44, Iskolák!B7, G$3:G$44)</f>
        <v>26</v>
      </c>
      <c r="N7" s="12">
        <f t="shared" si="0"/>
        <v>2</v>
      </c>
    </row>
    <row r="8" spans="1:14" x14ac:dyDescent="0.25">
      <c r="B8" s="12" t="str">
        <f>Iskolák!B7</f>
        <v>Arany János Gimnázium és Általános Iskola</v>
      </c>
      <c r="C8" s="12" t="s">
        <v>141</v>
      </c>
      <c r="D8" s="75" t="s">
        <v>16</v>
      </c>
      <c r="E8" s="12">
        <v>13.7</v>
      </c>
      <c r="F8" s="12">
        <f t="shared" si="1"/>
        <v>1</v>
      </c>
      <c r="G8" s="12">
        <f t="shared" si="2"/>
        <v>9</v>
      </c>
      <c r="K8" s="75" t="s">
        <v>22</v>
      </c>
      <c r="L8" s="12" t="str">
        <f>Iskolák!B8</f>
        <v>Nyíregyházi Evangélikus Kossuth Lajos Gimnázium</v>
      </c>
      <c r="M8" s="12">
        <f>SUMIF(B$3:B$44, Iskolák!B8, G$3:G$44)</f>
        <v>17</v>
      </c>
      <c r="N8" s="12">
        <f t="shared" si="0"/>
        <v>5</v>
      </c>
    </row>
    <row r="9" spans="1:14" x14ac:dyDescent="0.25">
      <c r="B9" s="12" t="str">
        <f>Iskolák!B8</f>
        <v>Nyíregyházi Evangélikus Kossuth Lajos Gimnázium</v>
      </c>
      <c r="C9" s="12" t="s">
        <v>142</v>
      </c>
      <c r="D9" s="75" t="s">
        <v>16</v>
      </c>
      <c r="E9" s="12">
        <v>15.3</v>
      </c>
      <c r="F9" s="12">
        <f t="shared" si="1"/>
        <v>7</v>
      </c>
      <c r="G9" s="12">
        <f t="shared" si="2"/>
        <v>2</v>
      </c>
      <c r="K9" s="75" t="s">
        <v>23</v>
      </c>
      <c r="L9" s="12" t="str">
        <f>Iskolák!B9</f>
        <v>Kőrösi Csoma Sándor Gimnázium és Szakközépiskola, Hajdúnánás</v>
      </c>
      <c r="M9" s="12">
        <f>SUMIF(B$3:B$44, Iskolák!B9, G$3:G$44)</f>
        <v>7</v>
      </c>
      <c r="N9" s="12">
        <f t="shared" si="0"/>
        <v>8</v>
      </c>
    </row>
    <row r="10" spans="1:14" x14ac:dyDescent="0.25">
      <c r="B10" s="12" t="str">
        <f>Iskolák!B9</f>
        <v>Kőrösi Csoma Sándor Gimnázium és Szakközépiskola, Hajdúnánás</v>
      </c>
      <c r="C10" s="12" t="s">
        <v>143</v>
      </c>
      <c r="D10" s="75" t="s">
        <v>16</v>
      </c>
      <c r="E10" s="12">
        <v>14.4</v>
      </c>
      <c r="F10" s="12">
        <f t="shared" si="1"/>
        <v>5</v>
      </c>
      <c r="G10" s="12">
        <f t="shared" si="2"/>
        <v>4</v>
      </c>
      <c r="K10" s="75" t="s">
        <v>24</v>
      </c>
      <c r="L10" s="12" t="str">
        <f>Iskolák!B10</f>
        <v>Kossuth Lajos Gimnázium és Szakközépiskola, Tiszafüred</v>
      </c>
      <c r="M10" s="12">
        <f>SUMIF(B$3:B$44, Iskolák!B10, G$3:G$44)</f>
        <v>30</v>
      </c>
      <c r="N10" s="12">
        <f t="shared" si="0"/>
        <v>1</v>
      </c>
    </row>
    <row r="11" spans="1:14" x14ac:dyDescent="0.25">
      <c r="B11" s="12" t="str">
        <f>Iskolák!B10</f>
        <v>Kossuth Lajos Gimnázium és Szakközépiskola, Tiszafüred</v>
      </c>
      <c r="C11" s="12" t="s">
        <v>144</v>
      </c>
      <c r="D11" s="75" t="s">
        <v>16</v>
      </c>
      <c r="E11" s="12">
        <v>14.1</v>
      </c>
      <c r="F11" s="12">
        <f t="shared" si="1"/>
        <v>2</v>
      </c>
      <c r="G11" s="12">
        <f t="shared" si="2"/>
        <v>7</v>
      </c>
    </row>
    <row r="13" spans="1:14" x14ac:dyDescent="0.25">
      <c r="A13" s="13"/>
      <c r="B13" s="13"/>
      <c r="C13" s="13"/>
      <c r="D13" s="76"/>
      <c r="E13" s="13"/>
      <c r="F13" s="13"/>
      <c r="G13" s="13"/>
    </row>
    <row r="14" spans="1:14" x14ac:dyDescent="0.25">
      <c r="A14" s="88" t="s">
        <v>13</v>
      </c>
      <c r="B14" s="87" t="s">
        <v>26</v>
      </c>
      <c r="C14" s="87" t="s">
        <v>1</v>
      </c>
      <c r="D14" s="87" t="s">
        <v>2</v>
      </c>
      <c r="E14" s="87" t="s">
        <v>3</v>
      </c>
      <c r="F14" s="87" t="s">
        <v>64</v>
      </c>
      <c r="G14" s="87" t="s">
        <v>5</v>
      </c>
    </row>
    <row r="15" spans="1:14" x14ac:dyDescent="0.25">
      <c r="B15" s="12" t="str">
        <f>Iskolák!B3</f>
        <v>Deák Ferenc Gimnázium Fehérgyarmat</v>
      </c>
      <c r="C15" s="12" t="s">
        <v>145</v>
      </c>
      <c r="D15" s="75" t="s">
        <v>16</v>
      </c>
      <c r="E15" s="12">
        <v>11.9</v>
      </c>
      <c r="F15" s="12">
        <f>IF(E15&lt;&gt;"",_xlfn.RANK.EQ(E15,E$15:E$22,1),"")</f>
        <v>5</v>
      </c>
      <c r="G15" s="12">
        <f t="shared" si="2"/>
        <v>4</v>
      </c>
    </row>
    <row r="16" spans="1:14" x14ac:dyDescent="0.25">
      <c r="B16" s="12" t="str">
        <f>Iskolák!B4</f>
        <v>Szent Imre Katolikus Gimnázium, Általános Iskola és Kollégium</v>
      </c>
      <c r="C16" s="12" t="s">
        <v>146</v>
      </c>
      <c r="D16" s="75" t="s">
        <v>16</v>
      </c>
      <c r="E16" s="12">
        <v>12</v>
      </c>
      <c r="F16" s="12">
        <f t="shared" ref="F16:F22" si="3">IF(E16&lt;&gt;"",_xlfn.RANK.EQ(E16,E$15:E$22,1),"")</f>
        <v>6</v>
      </c>
      <c r="G16" s="12">
        <f t="shared" si="2"/>
        <v>3</v>
      </c>
    </row>
    <row r="17" spans="1:7" x14ac:dyDescent="0.25">
      <c r="B17" s="12" t="str">
        <f>Iskolák!B5</f>
        <v>Eötvös József Gyakorló Általános Iskola és Gimnázium</v>
      </c>
      <c r="C17" s="12" t="s">
        <v>147</v>
      </c>
      <c r="D17" s="75" t="s">
        <v>16</v>
      </c>
      <c r="E17" s="12">
        <v>11.1</v>
      </c>
      <c r="F17" s="12">
        <f t="shared" si="3"/>
        <v>1</v>
      </c>
      <c r="G17" s="12">
        <f t="shared" si="2"/>
        <v>9</v>
      </c>
    </row>
    <row r="18" spans="1:7" x14ac:dyDescent="0.25">
      <c r="B18" s="12" t="str">
        <f>Iskolák!B6</f>
        <v>Báthory István Gimnázium és Szakközépiskola, Nyírbátor</v>
      </c>
      <c r="C18" s="14" t="s">
        <v>330</v>
      </c>
      <c r="D18" s="75" t="s">
        <v>16</v>
      </c>
      <c r="E18" s="12">
        <v>11.5</v>
      </c>
      <c r="F18" s="12">
        <f t="shared" si="3"/>
        <v>4</v>
      </c>
      <c r="G18" s="12">
        <f t="shared" si="2"/>
        <v>5</v>
      </c>
    </row>
    <row r="19" spans="1:7" x14ac:dyDescent="0.25">
      <c r="B19" s="12" t="str">
        <f>Iskolák!B7</f>
        <v>Arany János Gimnázium és Általános Iskola</v>
      </c>
      <c r="C19" s="12" t="s">
        <v>149</v>
      </c>
      <c r="D19" s="75" t="s">
        <v>16</v>
      </c>
      <c r="E19" s="12">
        <v>11.4</v>
      </c>
      <c r="F19" s="12">
        <f t="shared" si="3"/>
        <v>3</v>
      </c>
      <c r="G19" s="12">
        <f t="shared" si="2"/>
        <v>6</v>
      </c>
    </row>
    <row r="20" spans="1:7" x14ac:dyDescent="0.25">
      <c r="B20" s="12" t="str">
        <f>Iskolák!B8</f>
        <v>Nyíregyházi Evangélikus Kossuth Lajos Gimnázium</v>
      </c>
      <c r="C20" s="12" t="s">
        <v>150</v>
      </c>
      <c r="D20" s="75" t="s">
        <v>16</v>
      </c>
      <c r="E20" s="12">
        <v>13.2</v>
      </c>
      <c r="F20" s="12">
        <f t="shared" si="3"/>
        <v>7</v>
      </c>
      <c r="G20" s="12">
        <f t="shared" si="2"/>
        <v>2</v>
      </c>
    </row>
    <row r="21" spans="1:7" x14ac:dyDescent="0.25">
      <c r="B21" s="12" t="str">
        <f>Iskolák!B9</f>
        <v>Kőrösi Csoma Sándor Gimnázium és Szakközépiskola, Hajdúnánás</v>
      </c>
      <c r="C21" s="12" t="s">
        <v>151</v>
      </c>
      <c r="D21" s="75" t="s">
        <v>16</v>
      </c>
      <c r="E21" s="12">
        <v>13.8</v>
      </c>
      <c r="F21" s="12">
        <f t="shared" si="3"/>
        <v>8</v>
      </c>
      <c r="G21" s="12">
        <f t="shared" si="2"/>
        <v>1</v>
      </c>
    </row>
    <row r="22" spans="1:7" x14ac:dyDescent="0.25">
      <c r="B22" s="12" t="str">
        <f>Iskolák!B10</f>
        <v>Kossuth Lajos Gimnázium és Szakközépiskola, Tiszafüred</v>
      </c>
      <c r="C22" s="12" t="s">
        <v>152</v>
      </c>
      <c r="D22" s="75" t="s">
        <v>16</v>
      </c>
      <c r="E22" s="12">
        <v>11.1</v>
      </c>
      <c r="F22" s="12">
        <f t="shared" si="3"/>
        <v>1</v>
      </c>
      <c r="G22" s="12">
        <f t="shared" si="2"/>
        <v>9</v>
      </c>
    </row>
    <row r="24" spans="1:7" x14ac:dyDescent="0.25">
      <c r="A24" s="13"/>
      <c r="B24" s="13"/>
      <c r="C24" s="13"/>
      <c r="D24" s="76"/>
      <c r="E24" s="13"/>
      <c r="F24" s="13"/>
      <c r="G24" s="13"/>
    </row>
    <row r="25" spans="1:7" x14ac:dyDescent="0.25">
      <c r="A25" s="88" t="s">
        <v>14</v>
      </c>
      <c r="B25" s="87" t="s">
        <v>26</v>
      </c>
      <c r="C25" s="87" t="s">
        <v>1</v>
      </c>
      <c r="D25" s="87" t="s">
        <v>2</v>
      </c>
      <c r="E25" s="87" t="s">
        <v>3</v>
      </c>
      <c r="F25" s="87" t="s">
        <v>64</v>
      </c>
      <c r="G25" s="87" t="s">
        <v>5</v>
      </c>
    </row>
    <row r="26" spans="1:7" x14ac:dyDescent="0.25">
      <c r="B26" s="12" t="str">
        <f>Iskolák!B3</f>
        <v>Deák Ferenc Gimnázium Fehérgyarmat</v>
      </c>
      <c r="C26" s="12" t="s">
        <v>153</v>
      </c>
      <c r="D26" s="75" t="s">
        <v>16</v>
      </c>
      <c r="E26" s="12">
        <v>15.6</v>
      </c>
      <c r="F26" s="12">
        <f>IF(E26&lt;&gt;"",_xlfn.RANK.EQ(E26,E$26:E$33,1),"")</f>
        <v>6</v>
      </c>
      <c r="G26" s="12">
        <f t="shared" si="2"/>
        <v>3</v>
      </c>
    </row>
    <row r="27" spans="1:7" x14ac:dyDescent="0.25">
      <c r="B27" s="12" t="str">
        <f>Iskolák!B4</f>
        <v>Szent Imre Katolikus Gimnázium, Általános Iskola és Kollégium</v>
      </c>
      <c r="C27" s="12" t="s">
        <v>154</v>
      </c>
      <c r="D27" s="75" t="s">
        <v>16</v>
      </c>
      <c r="E27" s="12">
        <v>15.5</v>
      </c>
      <c r="F27" s="12">
        <f t="shared" ref="F27:F33" si="4">IF(E27&lt;&gt;"",_xlfn.RANK.EQ(E27,E$26:E$33,1),"")</f>
        <v>5</v>
      </c>
      <c r="G27" s="12">
        <f t="shared" si="2"/>
        <v>4</v>
      </c>
    </row>
    <row r="28" spans="1:7" x14ac:dyDescent="0.25">
      <c r="B28" s="12" t="str">
        <f>Iskolák!B5</f>
        <v>Eötvös József Gyakorló Általános Iskola és Gimnázium</v>
      </c>
      <c r="C28" s="12" t="s">
        <v>155</v>
      </c>
      <c r="D28" s="75" t="s">
        <v>16</v>
      </c>
      <c r="E28" s="12">
        <v>15.6</v>
      </c>
      <c r="F28" s="12">
        <f t="shared" si="4"/>
        <v>6</v>
      </c>
      <c r="G28" s="12">
        <f t="shared" si="2"/>
        <v>3</v>
      </c>
    </row>
    <row r="29" spans="1:7" x14ac:dyDescent="0.25">
      <c r="B29" s="12" t="str">
        <f>Iskolák!B6</f>
        <v>Báthory István Gimnázium és Szakközépiskola, Nyírbátor</v>
      </c>
      <c r="C29" s="14" t="s">
        <v>156</v>
      </c>
      <c r="D29" s="75" t="s">
        <v>16</v>
      </c>
      <c r="E29" s="12">
        <v>14.3</v>
      </c>
      <c r="F29" s="12">
        <f t="shared" si="4"/>
        <v>2</v>
      </c>
      <c r="G29" s="12">
        <f t="shared" si="2"/>
        <v>7</v>
      </c>
    </row>
    <row r="30" spans="1:7" x14ac:dyDescent="0.25">
      <c r="B30" s="12" t="str">
        <f>Iskolák!B7</f>
        <v>Arany János Gimnázium és Általános Iskola</v>
      </c>
      <c r="C30" s="12" t="s">
        <v>157</v>
      </c>
      <c r="D30" s="75" t="s">
        <v>16</v>
      </c>
      <c r="E30" s="12">
        <v>14.8</v>
      </c>
      <c r="F30" s="12">
        <f t="shared" si="4"/>
        <v>3</v>
      </c>
      <c r="G30" s="12">
        <f t="shared" si="2"/>
        <v>6</v>
      </c>
    </row>
    <row r="31" spans="1:7" x14ac:dyDescent="0.25">
      <c r="B31" s="12" t="str">
        <f>Iskolák!B8</f>
        <v>Nyíregyházi Evangélikus Kossuth Lajos Gimnázium</v>
      </c>
      <c r="C31" s="12" t="s">
        <v>158</v>
      </c>
      <c r="D31" s="75" t="s">
        <v>16</v>
      </c>
      <c r="E31" s="12">
        <v>13.2</v>
      </c>
      <c r="F31" s="12">
        <f t="shared" si="4"/>
        <v>1</v>
      </c>
      <c r="G31" s="12">
        <f t="shared" si="2"/>
        <v>9</v>
      </c>
    </row>
    <row r="32" spans="1:7" x14ac:dyDescent="0.25">
      <c r="B32" s="12" t="str">
        <f>Iskolák!B9</f>
        <v>Kőrösi Csoma Sándor Gimnázium és Szakközépiskola, Hajdúnánás</v>
      </c>
      <c r="C32" s="12" t="s">
        <v>159</v>
      </c>
      <c r="D32" s="75" t="s">
        <v>16</v>
      </c>
      <c r="E32" s="12">
        <v>15.8</v>
      </c>
      <c r="F32" s="12">
        <f t="shared" si="4"/>
        <v>8</v>
      </c>
      <c r="G32" s="12">
        <f t="shared" si="2"/>
        <v>1</v>
      </c>
    </row>
    <row r="33" spans="1:7" x14ac:dyDescent="0.25">
      <c r="B33" s="12" t="str">
        <f>Iskolák!B10</f>
        <v>Kossuth Lajos Gimnázium és Szakközépiskola, Tiszafüred</v>
      </c>
      <c r="C33" s="12" t="s">
        <v>160</v>
      </c>
      <c r="D33" s="75" t="s">
        <v>16</v>
      </c>
      <c r="E33" s="12">
        <v>15.1</v>
      </c>
      <c r="F33" s="12">
        <f t="shared" si="4"/>
        <v>4</v>
      </c>
      <c r="G33" s="12">
        <f t="shared" si="2"/>
        <v>5</v>
      </c>
    </row>
    <row r="35" spans="1:7" x14ac:dyDescent="0.25">
      <c r="A35" s="13"/>
      <c r="B35" s="13"/>
      <c r="C35" s="13"/>
      <c r="D35" s="76"/>
      <c r="E35" s="13"/>
      <c r="F35" s="13"/>
      <c r="G35" s="13"/>
    </row>
    <row r="36" spans="1:7" x14ac:dyDescent="0.25">
      <c r="A36" s="88" t="s">
        <v>15</v>
      </c>
      <c r="B36" s="87" t="s">
        <v>26</v>
      </c>
      <c r="C36" s="87" t="s">
        <v>1</v>
      </c>
      <c r="D36" s="87" t="s">
        <v>2</v>
      </c>
      <c r="E36" s="87" t="s">
        <v>3</v>
      </c>
      <c r="F36" s="87" t="s">
        <v>64</v>
      </c>
      <c r="G36" s="87" t="s">
        <v>5</v>
      </c>
    </row>
    <row r="37" spans="1:7" x14ac:dyDescent="0.25">
      <c r="B37" s="12" t="str">
        <f>Iskolák!B3</f>
        <v>Deák Ferenc Gimnázium Fehérgyarmat</v>
      </c>
      <c r="C37" s="12" t="s">
        <v>161</v>
      </c>
      <c r="D37" s="75" t="s">
        <v>16</v>
      </c>
      <c r="E37" s="12">
        <v>13.8</v>
      </c>
      <c r="F37" s="12">
        <f>IF(E37&lt;&gt;"",_xlfn.RANK.EQ(E37,E$37:E$44,1),"")</f>
        <v>6</v>
      </c>
      <c r="G37" s="12">
        <f t="shared" si="2"/>
        <v>3</v>
      </c>
    </row>
    <row r="38" spans="1:7" x14ac:dyDescent="0.25">
      <c r="B38" s="12" t="str">
        <f>Iskolák!B4</f>
        <v>Szent Imre Katolikus Gimnázium, Általános Iskola és Kollégium</v>
      </c>
      <c r="C38" s="12" t="s">
        <v>248</v>
      </c>
      <c r="D38" s="75" t="s">
        <v>16</v>
      </c>
      <c r="E38" s="12">
        <v>13.8</v>
      </c>
      <c r="F38" s="12">
        <f t="shared" ref="F38:F44" si="5">IF(E38&lt;&gt;"",_xlfn.RANK.EQ(E38,E$37:E$44,1),"")</f>
        <v>6</v>
      </c>
      <c r="G38" s="12">
        <f t="shared" si="2"/>
        <v>3</v>
      </c>
    </row>
    <row r="39" spans="1:7" x14ac:dyDescent="0.25">
      <c r="B39" s="12" t="str">
        <f>Iskolák!B5</f>
        <v>Eötvös József Gyakorló Általános Iskola és Gimnázium</v>
      </c>
      <c r="C39" s="12" t="s">
        <v>162</v>
      </c>
      <c r="D39" s="75" t="s">
        <v>16</v>
      </c>
      <c r="E39" s="12">
        <v>13.2</v>
      </c>
      <c r="F39" s="12">
        <f t="shared" si="5"/>
        <v>3</v>
      </c>
      <c r="G39" s="12">
        <f t="shared" si="2"/>
        <v>6</v>
      </c>
    </row>
    <row r="40" spans="1:7" x14ac:dyDescent="0.25">
      <c r="B40" s="12" t="str">
        <f>Iskolák!B6</f>
        <v>Báthory István Gimnázium és Szakközépiskola, Nyírbátor</v>
      </c>
      <c r="C40" s="14" t="s">
        <v>163</v>
      </c>
      <c r="D40" s="75" t="s">
        <v>16</v>
      </c>
      <c r="E40" s="12">
        <v>12.4</v>
      </c>
      <c r="F40" s="12">
        <f t="shared" si="5"/>
        <v>2</v>
      </c>
      <c r="G40" s="12">
        <f t="shared" si="2"/>
        <v>7</v>
      </c>
    </row>
    <row r="41" spans="1:7" x14ac:dyDescent="0.25">
      <c r="B41" s="12" t="str">
        <f>Iskolák!B7</f>
        <v>Arany János Gimnázium és Általános Iskola</v>
      </c>
      <c r="C41" s="12" t="s">
        <v>216</v>
      </c>
      <c r="D41" s="75" t="s">
        <v>16</v>
      </c>
      <c r="E41" s="12">
        <v>13.3</v>
      </c>
      <c r="F41" s="12">
        <f t="shared" si="5"/>
        <v>4</v>
      </c>
      <c r="G41" s="12">
        <f t="shared" si="2"/>
        <v>5</v>
      </c>
    </row>
    <row r="42" spans="1:7" x14ac:dyDescent="0.25">
      <c r="B42" s="12" t="str">
        <f>Iskolák!B8</f>
        <v>Nyíregyházi Evangélikus Kossuth Lajos Gimnázium</v>
      </c>
      <c r="C42" s="12" t="s">
        <v>335</v>
      </c>
      <c r="D42" s="75" t="s">
        <v>16</v>
      </c>
      <c r="E42" s="12">
        <v>13.5</v>
      </c>
      <c r="F42" s="12">
        <f t="shared" si="5"/>
        <v>5</v>
      </c>
      <c r="G42" s="12">
        <f t="shared" si="2"/>
        <v>4</v>
      </c>
    </row>
    <row r="43" spans="1:7" x14ac:dyDescent="0.25">
      <c r="B43" s="12" t="str">
        <f>Iskolák!B9</f>
        <v>Kőrösi Csoma Sándor Gimnázium és Szakközépiskola, Hajdúnánás</v>
      </c>
      <c r="C43" s="12" t="s">
        <v>164</v>
      </c>
      <c r="D43" s="75" t="s">
        <v>16</v>
      </c>
      <c r="E43" s="12">
        <v>13.9</v>
      </c>
      <c r="F43" s="12">
        <f t="shared" si="5"/>
        <v>8</v>
      </c>
      <c r="G43" s="12">
        <f t="shared" si="2"/>
        <v>1</v>
      </c>
    </row>
    <row r="44" spans="1:7" x14ac:dyDescent="0.25">
      <c r="B44" s="12" t="str">
        <f>Iskolák!B10</f>
        <v>Kossuth Lajos Gimnázium és Szakközépiskola, Tiszafüred</v>
      </c>
      <c r="C44" s="12" t="s">
        <v>165</v>
      </c>
      <c r="D44" s="75" t="s">
        <v>16</v>
      </c>
      <c r="E44" s="12">
        <v>11.8</v>
      </c>
      <c r="F44" s="12">
        <f t="shared" si="5"/>
        <v>1</v>
      </c>
      <c r="G44" s="12">
        <f t="shared" si="2"/>
        <v>9</v>
      </c>
    </row>
    <row r="45" spans="1:7" x14ac:dyDescent="0.25">
      <c r="E45" s="12" t="s">
        <v>82</v>
      </c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{02533F17-BF71-410E-9072-6E64A7938D9C}</x14:id>
        </ext>
      </extLst>
    </cfRule>
  </conditionalFormatting>
  <conditionalFormatting sqref="G4:G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{E3F1FF76-8875-407A-AB97-0E4C3F0E7138}</x14:id>
        </ext>
      </extLst>
    </cfRule>
  </conditionalFormatting>
  <conditionalFormatting sqref="G15:G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{410D8673-B7E9-4A21-8F8B-0A2BF7F315C6}</x14:id>
        </ext>
      </extLst>
    </cfRule>
  </conditionalFormatting>
  <conditionalFormatting sqref="G26:G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{A53E5B3D-CC4B-491E-A0E6-20B5CB52C3EB}</x14:id>
        </ext>
      </extLst>
    </cfRule>
  </conditionalFormatting>
  <conditionalFormatting sqref="G37:G4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{CFE75BBB-8DB1-4874-A1DC-199C2BBC2B46}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533F17-BF71-410E-9072-6E64A7938D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E3F1FF76-8875-407A-AB97-0E4C3F0E7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G4:G12</xm:sqref>
        </x14:conditionalFormatting>
        <x14:conditionalFormatting xmlns:xm="http://schemas.microsoft.com/office/excel/2006/main">
          <x14:cfRule type="dataBar" id="{410D8673-B7E9-4A21-8F8B-0A2BF7F31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G15:G23</xm:sqref>
        </x14:conditionalFormatting>
        <x14:conditionalFormatting xmlns:xm="http://schemas.microsoft.com/office/excel/2006/main">
          <x14:cfRule type="dataBar" id="{A53E5B3D-CC4B-491E-A0E6-20B5CB52C3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G26:G34</xm:sqref>
        </x14:conditionalFormatting>
        <x14:conditionalFormatting xmlns:xm="http://schemas.microsoft.com/office/excel/2006/main">
          <x14:cfRule type="dataBar" id="{CFE75BBB-8DB1-4874-A1DC-199C2BBC2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G37:G44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85" workbookViewId="0">
      <selection activeCell="C11" sqref="C11"/>
    </sheetView>
  </sheetViews>
  <sheetFormatPr defaultRowHeight="15" x14ac:dyDescent="0.25"/>
  <cols>
    <col min="1" max="1" width="17.42578125" style="12" customWidth="1"/>
    <col min="2" max="2" width="63.85546875" style="12" bestFit="1" customWidth="1"/>
    <col min="3" max="3" width="50.42578125" style="12" bestFit="1" customWidth="1"/>
    <col min="4" max="4" width="3.42578125" style="12" customWidth="1"/>
    <col min="5" max="5" width="10.140625" style="12" bestFit="1" customWidth="1"/>
    <col min="6" max="6" width="4.85546875" style="12" bestFit="1" customWidth="1"/>
    <col min="7" max="7" width="9.5703125" style="12" bestFit="1" customWidth="1"/>
    <col min="8" max="10" width="3.140625" style="12" customWidth="1"/>
    <col min="11" max="11" width="21.42578125" style="12" customWidth="1"/>
    <col min="12" max="12" width="19.42578125" style="12" bestFit="1" customWidth="1"/>
    <col min="13" max="13" width="16.140625" style="12" bestFit="1" customWidth="1"/>
    <col min="14" max="14" width="5" style="12" bestFit="1" customWidth="1"/>
    <col min="15" max="16384" width="9.140625" style="12"/>
  </cols>
  <sheetData>
    <row r="1" spans="1:14" ht="21" x14ac:dyDescent="0.25">
      <c r="A1" s="127" t="s">
        <v>67</v>
      </c>
      <c r="B1" s="127"/>
      <c r="C1" s="127"/>
      <c r="D1" s="127"/>
      <c r="E1" s="127"/>
      <c r="F1" s="127"/>
      <c r="G1" s="127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64</v>
      </c>
      <c r="G2" s="87" t="s">
        <v>5</v>
      </c>
      <c r="H2" s="88"/>
      <c r="I2" s="88"/>
      <c r="J2" s="88"/>
      <c r="K2" s="87" t="s">
        <v>32</v>
      </c>
      <c r="L2" s="87" t="s">
        <v>25</v>
      </c>
      <c r="M2" s="87" t="s">
        <v>33</v>
      </c>
      <c r="N2" s="87" t="s">
        <v>73</v>
      </c>
    </row>
    <row r="3" spans="1:14" ht="45" x14ac:dyDescent="0.25">
      <c r="A3" s="90" t="s">
        <v>90</v>
      </c>
      <c r="C3" s="20"/>
      <c r="G3" s="12" t="str">
        <f t="shared" ref="C3:G20" si="0">IF(F3&lt;&gt;"",IF(F3=1,9*2,(9-F3)*2),"")</f>
        <v/>
      </c>
      <c r="K3" s="32" t="s">
        <v>18</v>
      </c>
      <c r="L3" s="12" t="str">
        <f>Iskolák!B3</f>
        <v>Deák Ferenc Gimnázium Fehérgyarmat</v>
      </c>
      <c r="M3" s="12">
        <f>SUMIF(B$4:B$11, Iskolák!B3, G$4:G$11)</f>
        <v>9</v>
      </c>
      <c r="N3" s="12">
        <f>IF(M3&lt;&gt;"",_xlfn.RANK.EQ(M3,M$3:M$10),"")</f>
        <v>6</v>
      </c>
    </row>
    <row r="4" spans="1:14" x14ac:dyDescent="0.25">
      <c r="B4" s="12" t="str">
        <f>Iskolák!B3</f>
        <v>Deák Ferenc Gimnázium Fehérgyarmat</v>
      </c>
      <c r="C4" s="20" t="s">
        <v>366</v>
      </c>
      <c r="E4" s="12">
        <v>6</v>
      </c>
      <c r="F4" s="12">
        <f>IF(E4&lt;&gt;0,_xlfn.RANK.EQ(E4,E$4:E$11,0),"")</f>
        <v>6</v>
      </c>
      <c r="G4" s="12">
        <f>IF(F4&lt;&gt;"",IF(F4=1,9*3,(9-F4)*3),"")</f>
        <v>9</v>
      </c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15</v>
      </c>
      <c r="N4" s="12">
        <f t="shared" ref="N4:N10" si="1">IF(M4&lt;&gt;"",_xlfn.RANK.EQ(M4,M$3:M$10),"")</f>
        <v>4</v>
      </c>
    </row>
    <row r="5" spans="1:14" x14ac:dyDescent="0.25">
      <c r="B5" s="12" t="str">
        <f>Iskolák!B4</f>
        <v>Szent Imre Katolikus Gimnázium, Általános Iskola és Kollégium</v>
      </c>
      <c r="C5" s="20" t="s">
        <v>365</v>
      </c>
      <c r="E5" s="12">
        <v>8.5</v>
      </c>
      <c r="F5" s="12">
        <f t="shared" ref="F5:F10" si="2">IF(E5&lt;&gt;0,_xlfn.RANK.EQ(E5,E$4:E$11,0),"")</f>
        <v>4</v>
      </c>
      <c r="G5" s="12">
        <f t="shared" ref="G5:G11" si="3">IF(F5&lt;&gt;"",IF(F5=1,9*3,(9-F5)*3),"")</f>
        <v>15</v>
      </c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18</v>
      </c>
      <c r="N5" s="12">
        <f t="shared" si="1"/>
        <v>3</v>
      </c>
    </row>
    <row r="6" spans="1:14" x14ac:dyDescent="0.25">
      <c r="B6" s="12" t="str">
        <f>Iskolák!B5</f>
        <v>Eötvös József Gyakorló Általános Iskola és Gimnázium</v>
      </c>
      <c r="C6" s="20" t="s">
        <v>312</v>
      </c>
      <c r="E6" s="12">
        <v>10.5</v>
      </c>
      <c r="F6" s="12">
        <f t="shared" si="2"/>
        <v>3</v>
      </c>
      <c r="G6" s="12">
        <f t="shared" si="3"/>
        <v>18</v>
      </c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6</v>
      </c>
      <c r="N6" s="12">
        <f t="shared" si="1"/>
        <v>7</v>
      </c>
    </row>
    <row r="7" spans="1:14" x14ac:dyDescent="0.25">
      <c r="B7" s="12" t="str">
        <f>Iskolák!B6</f>
        <v>Báthory István Gimnázium és Szakközépiskola, Nyírbátor</v>
      </c>
      <c r="C7" s="20" t="s">
        <v>313</v>
      </c>
      <c r="E7" s="14">
        <v>1</v>
      </c>
      <c r="F7" s="12">
        <f t="shared" si="2"/>
        <v>7</v>
      </c>
      <c r="G7" s="12">
        <f t="shared" si="3"/>
        <v>6</v>
      </c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27</v>
      </c>
      <c r="N7" s="12">
        <f t="shared" si="1"/>
        <v>1</v>
      </c>
    </row>
    <row r="8" spans="1:14" x14ac:dyDescent="0.25">
      <c r="B8" s="12" t="str">
        <f>Iskolák!B7</f>
        <v>Arany János Gimnázium és Általános Iskola</v>
      </c>
      <c r="C8" s="20" t="s">
        <v>364</v>
      </c>
      <c r="E8" s="12">
        <v>17.5</v>
      </c>
      <c r="F8" s="12">
        <f t="shared" si="2"/>
        <v>1</v>
      </c>
      <c r="G8" s="12">
        <f t="shared" si="3"/>
        <v>27</v>
      </c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21</v>
      </c>
      <c r="N8" s="12">
        <f t="shared" si="1"/>
        <v>2</v>
      </c>
    </row>
    <row r="9" spans="1:14" x14ac:dyDescent="0.25">
      <c r="B9" s="12" t="str">
        <f>Iskolák!B8</f>
        <v>Nyíregyházi Evangélikus Kossuth Lajos Gimnázium</v>
      </c>
      <c r="C9" s="20" t="s">
        <v>314</v>
      </c>
      <c r="E9" s="12">
        <v>13</v>
      </c>
      <c r="F9" s="12">
        <f t="shared" si="2"/>
        <v>2</v>
      </c>
      <c r="G9" s="12">
        <f t="shared" si="3"/>
        <v>21</v>
      </c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12</v>
      </c>
      <c r="N9" s="12">
        <f t="shared" si="1"/>
        <v>5</v>
      </c>
    </row>
    <row r="10" spans="1:14" x14ac:dyDescent="0.25">
      <c r="B10" s="12" t="str">
        <f>Iskolák!B9</f>
        <v>Kőrösi Csoma Sándor Gimnázium és Szakközépiskola, Hajdúnánás</v>
      </c>
      <c r="C10" s="20" t="s">
        <v>44</v>
      </c>
      <c r="E10" s="12">
        <v>6.5</v>
      </c>
      <c r="F10" s="12">
        <f t="shared" si="2"/>
        <v>5</v>
      </c>
      <c r="G10" s="12">
        <f t="shared" si="3"/>
        <v>12</v>
      </c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0</v>
      </c>
      <c r="N10" s="12">
        <f t="shared" si="1"/>
        <v>8</v>
      </c>
    </row>
    <row r="11" spans="1:14" x14ac:dyDescent="0.25">
      <c r="B11" s="12" t="str">
        <f>Iskolák!B10</f>
        <v>Kossuth Lajos Gimnázium és Szakközépiskola, Tiszafüred</v>
      </c>
      <c r="C11" s="20"/>
      <c r="F11" s="12" t="str">
        <f>IF(E11&lt;&gt;"",_xlfn.RANK.EQ(E11,E$4:E$11,1),"")</f>
        <v/>
      </c>
      <c r="G11" s="12" t="str">
        <f t="shared" si="3"/>
        <v/>
      </c>
    </row>
    <row r="12" spans="1:14" x14ac:dyDescent="0.25">
      <c r="B12" s="12" t="str">
        <f>IF(A12&lt;&gt;"",_xlfn.RANK.EQ(A12,#REF!,1),"")</f>
        <v/>
      </c>
      <c r="C12" s="12" t="str">
        <f t="shared" si="0"/>
        <v/>
      </c>
    </row>
    <row r="13" spans="1:14" x14ac:dyDescent="0.25">
      <c r="B13" s="12" t="str">
        <f>IF(A13&lt;&gt;"",_xlfn.RANK.EQ(A13,A$13:A$20,1),"")</f>
        <v/>
      </c>
      <c r="C13" s="12" t="str">
        <f t="shared" si="0"/>
        <v/>
      </c>
    </row>
    <row r="14" spans="1:14" x14ac:dyDescent="0.25">
      <c r="B14" s="12" t="str">
        <f t="shared" ref="B14:B20" si="4">IF(A14&lt;&gt;"",_xlfn.RANK.EQ(A14,A$13:A$20,1),"")</f>
        <v/>
      </c>
      <c r="C14" s="12" t="str">
        <f t="shared" si="0"/>
        <v/>
      </c>
    </row>
    <row r="15" spans="1:14" x14ac:dyDescent="0.25">
      <c r="B15" s="12" t="str">
        <f t="shared" si="4"/>
        <v/>
      </c>
      <c r="C15" s="12" t="str">
        <f t="shared" si="0"/>
        <v/>
      </c>
    </row>
    <row r="16" spans="1:14" x14ac:dyDescent="0.25">
      <c r="B16" s="12" t="str">
        <f t="shared" si="4"/>
        <v/>
      </c>
      <c r="C16" s="12" t="str">
        <f t="shared" si="0"/>
        <v/>
      </c>
    </row>
    <row r="17" spans="2:3" x14ac:dyDescent="0.25">
      <c r="B17" s="12" t="str">
        <f t="shared" si="4"/>
        <v/>
      </c>
      <c r="C17" s="12" t="str">
        <f t="shared" si="0"/>
        <v/>
      </c>
    </row>
    <row r="18" spans="2:3" x14ac:dyDescent="0.25">
      <c r="B18" s="12" t="str">
        <f t="shared" si="4"/>
        <v/>
      </c>
      <c r="C18" s="12" t="str">
        <f t="shared" si="0"/>
        <v/>
      </c>
    </row>
    <row r="19" spans="2:3" x14ac:dyDescent="0.25">
      <c r="B19" s="12" t="str">
        <f t="shared" si="4"/>
        <v/>
      </c>
      <c r="C19" s="12" t="str">
        <f t="shared" si="0"/>
        <v/>
      </c>
    </row>
    <row r="20" spans="2:3" x14ac:dyDescent="0.25">
      <c r="B20" s="12" t="str">
        <f t="shared" si="4"/>
        <v/>
      </c>
      <c r="C20" s="12" t="str">
        <f t="shared" si="0"/>
        <v/>
      </c>
    </row>
  </sheetData>
  <mergeCells count="1">
    <mergeCell ref="A1:G1"/>
  </mergeCells>
  <conditionalFormatting sqref="C12:C20 G3:G11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{9F72A6D5-766F-4EEA-BB35-8DEA55D21A46}</x14:id>
        </ext>
      </extLst>
    </cfRule>
  </conditionalFormatting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{B4F00C72-2BE3-498B-BF42-8008437A7244}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72A6D5-766F-4EEA-BB35-8DEA55D21A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C12:C20 G3:G11</xm:sqref>
        </x14:conditionalFormatting>
        <x14:conditionalFormatting xmlns:xm="http://schemas.microsoft.com/office/excel/2006/main">
          <x14:cfRule type="dataBar" id="{B4F00C72-2BE3-498B-BF42-8008437A72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5" zoomScaleNormal="85" workbookViewId="0">
      <selection activeCell="C15" sqref="C15"/>
    </sheetView>
  </sheetViews>
  <sheetFormatPr defaultRowHeight="15" x14ac:dyDescent="0.25"/>
  <cols>
    <col min="1" max="1" width="20.42578125" style="12" customWidth="1"/>
    <col min="2" max="2" width="63.85546875" style="12" bestFit="1" customWidth="1"/>
    <col min="3" max="3" width="69.7109375" style="12" bestFit="1" customWidth="1"/>
    <col min="4" max="4" width="3.140625" style="12" customWidth="1"/>
    <col min="5" max="5" width="10.140625" style="12" bestFit="1" customWidth="1"/>
    <col min="6" max="6" width="8.85546875" style="12" bestFit="1" customWidth="1"/>
    <col min="7" max="7" width="9.5703125" style="12" bestFit="1" customWidth="1"/>
    <col min="8" max="9" width="3" style="12" customWidth="1"/>
    <col min="10" max="10" width="3.140625" style="12" customWidth="1"/>
    <col min="11" max="11" width="21.42578125" style="12" bestFit="1" customWidth="1"/>
    <col min="12" max="12" width="19.42578125" style="12" bestFit="1" customWidth="1"/>
    <col min="13" max="13" width="16.140625" style="12" bestFit="1" customWidth="1"/>
    <col min="14" max="14" width="9" style="12" bestFit="1" customWidth="1"/>
    <col min="15" max="16384" width="9.140625" style="12"/>
  </cols>
  <sheetData>
    <row r="1" spans="1:14" ht="21" x14ac:dyDescent="0.25">
      <c r="A1" s="127" t="s">
        <v>92</v>
      </c>
      <c r="B1" s="127"/>
      <c r="C1" s="127"/>
      <c r="D1" s="127"/>
      <c r="E1" s="127"/>
      <c r="F1" s="127"/>
      <c r="G1" s="127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8"/>
      <c r="I2" s="88"/>
      <c r="J2" s="88"/>
      <c r="K2" s="87" t="s">
        <v>32</v>
      </c>
      <c r="L2" s="87" t="s">
        <v>25</v>
      </c>
      <c r="M2" s="87" t="s">
        <v>33</v>
      </c>
      <c r="N2" s="87" t="s">
        <v>46</v>
      </c>
    </row>
    <row r="3" spans="1:14" x14ac:dyDescent="0.25">
      <c r="A3" s="90" t="s">
        <v>91</v>
      </c>
      <c r="C3" s="20"/>
      <c r="K3" s="75" t="s">
        <v>18</v>
      </c>
      <c r="L3" s="12" t="str">
        <f>Iskolák!B3</f>
        <v>Deák Ferenc Gimnázium Fehérgyarmat</v>
      </c>
      <c r="M3" s="12">
        <f>SUMIF(B$4:B$11, Iskolák!B3, G$4:G$11)</f>
        <v>0</v>
      </c>
      <c r="N3" s="12">
        <f>IF(M3&lt;&gt;"",_xlfn.RANK.EQ(M3,M$3:M$10),"")</f>
        <v>6</v>
      </c>
    </row>
    <row r="4" spans="1:14" ht="15.75" customHeight="1" x14ac:dyDescent="0.25">
      <c r="B4" s="12" t="str">
        <f>Iskolák!B3</f>
        <v>Deák Ferenc Gimnázium Fehérgyarmat</v>
      </c>
      <c r="C4" s="20" t="s">
        <v>82</v>
      </c>
      <c r="F4" s="12" t="str">
        <f t="shared" ref="F4:F12" si="0">IF(E4&lt;&gt;"",_xlfn.RANK.EQ(E4,E$4:E$11,0),"")</f>
        <v/>
      </c>
      <c r="G4" s="12" t="str">
        <f>IF(F4&lt;&gt;"",IF(F4=1,9*4,(9-F4)*4),"")</f>
        <v/>
      </c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0</v>
      </c>
      <c r="N4" s="12">
        <f t="shared" ref="N4:N10" si="1">IF(M4&lt;&gt;"",_xlfn.RANK.EQ(M4,M$3:M$10),"")</f>
        <v>6</v>
      </c>
    </row>
    <row r="5" spans="1:14" ht="15.75" customHeight="1" x14ac:dyDescent="0.25">
      <c r="B5" s="12" t="str">
        <f>Iskolák!B4</f>
        <v>Szent Imre Katolikus Gimnázium, Általános Iskola és Kollégium</v>
      </c>
      <c r="C5" s="20" t="s">
        <v>82</v>
      </c>
      <c r="F5" s="12" t="str">
        <f t="shared" si="0"/>
        <v/>
      </c>
      <c r="G5" s="12" t="str">
        <f t="shared" ref="G5:G11" si="2">IF(F5&lt;&gt;"",IF(F5=1,9*4,(9-F5)*4),"")</f>
        <v/>
      </c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28</v>
      </c>
      <c r="N5" s="12">
        <f t="shared" si="1"/>
        <v>2</v>
      </c>
    </row>
    <row r="6" spans="1:14" ht="15.75" customHeight="1" x14ac:dyDescent="0.25">
      <c r="B6" s="12" t="str">
        <f>Iskolák!B5</f>
        <v>Eötvös József Gyakorló Általános Iskola és Gimnázium</v>
      </c>
      <c r="C6" s="20" t="s">
        <v>315</v>
      </c>
      <c r="F6" s="12">
        <v>2</v>
      </c>
      <c r="G6" s="12">
        <f t="shared" si="2"/>
        <v>28</v>
      </c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24</v>
      </c>
      <c r="N6" s="12">
        <f t="shared" si="1"/>
        <v>3</v>
      </c>
    </row>
    <row r="7" spans="1:14" x14ac:dyDescent="0.25">
      <c r="B7" s="12" t="str">
        <f>Iskolák!B6</f>
        <v>Báthory István Gimnázium és Szakközépiskola, Nyírbátor</v>
      </c>
      <c r="C7" s="20" t="s">
        <v>367</v>
      </c>
      <c r="E7" s="14"/>
      <c r="F7" s="12">
        <v>3</v>
      </c>
      <c r="G7" s="12">
        <f t="shared" si="2"/>
        <v>24</v>
      </c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36</v>
      </c>
      <c r="N7" s="12">
        <f t="shared" si="1"/>
        <v>1</v>
      </c>
    </row>
    <row r="8" spans="1:14" ht="15.75" customHeight="1" x14ac:dyDescent="0.25">
      <c r="B8" s="12" t="str">
        <f>Iskolák!B7</f>
        <v>Arany János Gimnázium és Általános Iskola</v>
      </c>
      <c r="C8" s="20" t="s">
        <v>316</v>
      </c>
      <c r="E8" s="14"/>
      <c r="F8" s="12">
        <v>1</v>
      </c>
      <c r="G8" s="12">
        <f t="shared" si="2"/>
        <v>36</v>
      </c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20</v>
      </c>
      <c r="N8" s="12">
        <f t="shared" si="1"/>
        <v>4</v>
      </c>
    </row>
    <row r="9" spans="1:14" ht="15.75" customHeight="1" x14ac:dyDescent="0.25">
      <c r="B9" s="12" t="str">
        <f>Iskolák!B8</f>
        <v>Nyíregyházi Evangélikus Kossuth Lajos Gimnázium</v>
      </c>
      <c r="C9" s="20" t="s">
        <v>368</v>
      </c>
      <c r="E9" s="14"/>
      <c r="F9" s="12">
        <v>4</v>
      </c>
      <c r="G9" s="12">
        <f t="shared" si="2"/>
        <v>20</v>
      </c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16</v>
      </c>
      <c r="N9" s="12">
        <f t="shared" si="1"/>
        <v>5</v>
      </c>
    </row>
    <row r="10" spans="1:14" ht="15.75" customHeight="1" x14ac:dyDescent="0.25">
      <c r="B10" s="12" t="str">
        <f>Iskolák!B9</f>
        <v>Kőrösi Csoma Sándor Gimnázium és Szakközépiskola, Hajdúnánás</v>
      </c>
      <c r="C10" s="20" t="s">
        <v>369</v>
      </c>
      <c r="E10" s="14"/>
      <c r="F10" s="12">
        <v>5</v>
      </c>
      <c r="G10" s="12">
        <f t="shared" si="2"/>
        <v>16</v>
      </c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0</v>
      </c>
      <c r="N10" s="12">
        <f t="shared" si="1"/>
        <v>6</v>
      </c>
    </row>
    <row r="11" spans="1:14" x14ac:dyDescent="0.25">
      <c r="B11" s="12" t="str">
        <f>Iskolák!B10</f>
        <v>Kossuth Lajos Gimnázium és Szakközépiskola, Tiszafüred</v>
      </c>
      <c r="C11" s="20" t="s">
        <v>82</v>
      </c>
      <c r="E11" s="14"/>
      <c r="F11" s="12" t="str">
        <f t="shared" si="0"/>
        <v/>
      </c>
      <c r="G11" s="12" t="str">
        <f t="shared" si="2"/>
        <v/>
      </c>
    </row>
    <row r="12" spans="1:14" ht="15.75" customHeight="1" x14ac:dyDescent="0.25">
      <c r="A12" s="24"/>
      <c r="B12" s="24"/>
      <c r="E12" s="14"/>
      <c r="F12" s="14" t="str">
        <f t="shared" si="0"/>
        <v/>
      </c>
      <c r="G12" s="14" t="str">
        <f t="shared" ref="G12" si="3">IF(F12&lt;&gt;"",IF(F12=1,8*3,(9-F12)*3),"")</f>
        <v/>
      </c>
    </row>
    <row r="13" spans="1:14" ht="15.75" customHeight="1" x14ac:dyDescent="0.25">
      <c r="A13" s="24"/>
      <c r="B13" s="24"/>
    </row>
    <row r="14" spans="1:14" ht="15.75" customHeight="1" x14ac:dyDescent="0.25">
      <c r="A14" s="24"/>
      <c r="B14" s="24"/>
    </row>
    <row r="15" spans="1:14" x14ac:dyDescent="0.25">
      <c r="A15" s="24"/>
      <c r="B15" s="24"/>
    </row>
    <row r="16" spans="1:14" ht="15.75" customHeight="1" x14ac:dyDescent="0.25">
      <c r="A16" s="24"/>
      <c r="B16" s="24"/>
    </row>
    <row r="17" spans="1:2" ht="15.75" customHeight="1" x14ac:dyDescent="0.25">
      <c r="A17" s="24"/>
      <c r="B17" s="24"/>
    </row>
    <row r="18" spans="1:2" ht="15.75" customHeight="1" x14ac:dyDescent="0.25">
      <c r="A18" s="24"/>
      <c r="B18" s="24"/>
    </row>
    <row r="19" spans="1:2" x14ac:dyDescent="0.25">
      <c r="A19" s="24"/>
      <c r="B19" s="24"/>
    </row>
    <row r="20" spans="1:2" ht="15.75" customHeight="1" x14ac:dyDescent="0.25">
      <c r="A20" s="24"/>
      <c r="B20" s="24"/>
    </row>
    <row r="21" spans="1:2" ht="15.75" customHeight="1" x14ac:dyDescent="0.25">
      <c r="A21" s="24"/>
      <c r="B21" s="24"/>
    </row>
    <row r="22" spans="1:2" ht="15.75" customHeight="1" x14ac:dyDescent="0.25">
      <c r="A22" s="24"/>
      <c r="B22" s="24"/>
    </row>
    <row r="23" spans="1:2" x14ac:dyDescent="0.25">
      <c r="A23" s="24"/>
      <c r="B23" s="24"/>
    </row>
    <row r="24" spans="1:2" ht="15.75" customHeight="1" x14ac:dyDescent="0.25">
      <c r="A24" s="24"/>
      <c r="B24" s="24"/>
    </row>
    <row r="25" spans="1:2" ht="15.75" customHeight="1" x14ac:dyDescent="0.25">
      <c r="A25" s="24"/>
      <c r="B25" s="24"/>
    </row>
    <row r="26" spans="1:2" ht="15.75" customHeight="1" x14ac:dyDescent="0.25">
      <c r="A26" s="24"/>
      <c r="B26" s="24"/>
    </row>
  </sheetData>
  <mergeCells count="1">
    <mergeCell ref="A1:G1"/>
  </mergeCells>
  <conditionalFormatting sqref="G3:G1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{B8A8868E-2399-4147-B154-4A439FBF7B24}</x14:id>
        </ext>
      </extLst>
    </cfRule>
  </conditionalFormatting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{9AEDC117-773B-4C7C-9A19-AB2E64697B69}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A8868E-2399-4147-B154-4A439FBF7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G3:G12</xm:sqref>
        </x14:conditionalFormatting>
        <x14:conditionalFormatting xmlns:xm="http://schemas.microsoft.com/office/excel/2006/main">
          <x14:cfRule type="dataBar" id="{9AEDC117-773B-4C7C-9A19-AB2E64697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5" zoomScaleNormal="85" workbookViewId="0">
      <selection activeCell="C4" sqref="C4"/>
    </sheetView>
  </sheetViews>
  <sheetFormatPr defaultRowHeight="15" x14ac:dyDescent="0.25"/>
  <cols>
    <col min="1" max="1" width="19.5703125" style="12" bestFit="1" customWidth="1"/>
    <col min="2" max="2" width="63.85546875" style="12" bestFit="1" customWidth="1"/>
    <col min="3" max="3" width="89.7109375" style="12" bestFit="1" customWidth="1"/>
    <col min="4" max="4" width="3.42578125" style="12" customWidth="1"/>
    <col min="5" max="5" width="10.140625" style="12" bestFit="1" customWidth="1"/>
    <col min="6" max="6" width="8.85546875" style="12" bestFit="1" customWidth="1"/>
    <col min="7" max="7" width="9.5703125" style="12" bestFit="1" customWidth="1"/>
    <col min="8" max="8" width="3.42578125" style="12" customWidth="1"/>
    <col min="9" max="10" width="3.5703125" style="12" customWidth="1"/>
    <col min="11" max="11" width="21.42578125" style="12" customWidth="1"/>
    <col min="12" max="12" width="19.42578125" style="12" bestFit="1" customWidth="1"/>
    <col min="13" max="13" width="16.140625" style="12" bestFit="1" customWidth="1"/>
    <col min="14" max="14" width="9" style="12" customWidth="1"/>
    <col min="15" max="16384" width="9.140625" style="12"/>
  </cols>
  <sheetData>
    <row r="1" spans="1:14" ht="21" x14ac:dyDescent="0.25">
      <c r="A1" s="127" t="s">
        <v>106</v>
      </c>
      <c r="B1" s="127"/>
      <c r="C1" s="127"/>
      <c r="D1" s="127"/>
      <c r="E1" s="127"/>
      <c r="F1" s="127"/>
      <c r="G1" s="127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8"/>
      <c r="I2" s="88"/>
      <c r="J2" s="88"/>
      <c r="K2" s="87" t="s">
        <v>32</v>
      </c>
      <c r="L2" s="87" t="s">
        <v>25</v>
      </c>
      <c r="M2" s="87" t="s">
        <v>33</v>
      </c>
      <c r="N2" s="87" t="s">
        <v>46</v>
      </c>
    </row>
    <row r="3" spans="1:14" x14ac:dyDescent="0.25">
      <c r="A3" s="90" t="s">
        <v>105</v>
      </c>
      <c r="C3" s="20"/>
      <c r="K3" s="75" t="s">
        <v>18</v>
      </c>
      <c r="L3" s="12" t="str">
        <f>Iskolák!B3</f>
        <v>Deák Ferenc Gimnázium Fehérgyarmat</v>
      </c>
      <c r="M3" s="12">
        <f>SUMIF(B$4:B$11, Iskolák!B3, G$4:G$11)</f>
        <v>8</v>
      </c>
      <c r="N3" s="12">
        <f>IF(M3&lt;&gt;"",_xlfn.RANK.EQ(M3,M$3:M$10),"")</f>
        <v>7</v>
      </c>
    </row>
    <row r="4" spans="1:14" ht="15.75" customHeight="1" x14ac:dyDescent="0.25">
      <c r="B4" s="12" t="str">
        <f>Iskolák!B3</f>
        <v>Deák Ferenc Gimnázium Fehérgyarmat</v>
      </c>
      <c r="C4" s="20" t="s">
        <v>317</v>
      </c>
      <c r="F4" s="12">
        <v>7</v>
      </c>
      <c r="G4" s="12">
        <f>IF(F4&lt;&gt;"",IF(F4=1,9*4,(9-F4)*4),"")</f>
        <v>8</v>
      </c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0</v>
      </c>
      <c r="N4" s="12">
        <f t="shared" ref="N4:N10" si="0">IF(M4&lt;&gt;"",_xlfn.RANK.EQ(M4,M$3:M$10),"")</f>
        <v>8</v>
      </c>
    </row>
    <row r="5" spans="1:14" ht="15.75" customHeight="1" x14ac:dyDescent="0.25">
      <c r="B5" s="12" t="str">
        <f>Iskolák!B4</f>
        <v>Szent Imre Katolikus Gimnázium, Általános Iskola és Kollégium</v>
      </c>
      <c r="C5" s="20" t="s">
        <v>82</v>
      </c>
      <c r="F5" s="12" t="str">
        <f t="shared" ref="F5" si="1">IF(E5&lt;&gt;"",_xlfn.RANK.EQ(E5,E$4:E$11,0),"")</f>
        <v/>
      </c>
      <c r="G5" s="12" t="str">
        <f t="shared" ref="G5:G11" si="2">IF(F5&lt;&gt;"",IF(F5=1,9*4,(9-F5)*4),"")</f>
        <v/>
      </c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24</v>
      </c>
      <c r="N5" s="12">
        <f t="shared" si="0"/>
        <v>3</v>
      </c>
    </row>
    <row r="6" spans="1:14" ht="15.75" customHeight="1" x14ac:dyDescent="0.25">
      <c r="B6" s="12" t="str">
        <f>Iskolák!B5</f>
        <v>Eötvös József Gyakorló Általános Iskola és Gimnázium</v>
      </c>
      <c r="C6" s="20" t="s">
        <v>318</v>
      </c>
      <c r="F6" s="12">
        <v>3</v>
      </c>
      <c r="G6" s="12">
        <f t="shared" si="2"/>
        <v>24</v>
      </c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16</v>
      </c>
      <c r="N6" s="12">
        <f t="shared" si="0"/>
        <v>5</v>
      </c>
    </row>
    <row r="7" spans="1:14" x14ac:dyDescent="0.25">
      <c r="B7" s="12" t="str">
        <f>Iskolák!B6</f>
        <v>Báthory István Gimnázium és Szakközépiskola, Nyírbátor</v>
      </c>
      <c r="C7" s="20" t="s">
        <v>319</v>
      </c>
      <c r="E7" s="14"/>
      <c r="F7" s="12">
        <v>5</v>
      </c>
      <c r="G7" s="12">
        <f t="shared" si="2"/>
        <v>16</v>
      </c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36</v>
      </c>
      <c r="N7" s="12">
        <f t="shared" si="0"/>
        <v>1</v>
      </c>
    </row>
    <row r="8" spans="1:14" ht="15.75" customHeight="1" x14ac:dyDescent="0.25">
      <c r="B8" s="12" t="str">
        <f>Iskolák!B7</f>
        <v>Arany János Gimnázium és Általános Iskola</v>
      </c>
      <c r="C8" s="20" t="s">
        <v>320</v>
      </c>
      <c r="E8" s="14"/>
      <c r="F8" s="12">
        <v>1</v>
      </c>
      <c r="G8" s="12">
        <f t="shared" si="2"/>
        <v>36</v>
      </c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12</v>
      </c>
      <c r="N8" s="12">
        <f t="shared" si="0"/>
        <v>6</v>
      </c>
    </row>
    <row r="9" spans="1:14" ht="15.75" customHeight="1" x14ac:dyDescent="0.25">
      <c r="B9" s="12" t="str">
        <f>Iskolák!B8</f>
        <v>Nyíregyházi Evangélikus Kossuth Lajos Gimnázium</v>
      </c>
      <c r="C9" s="20" t="s">
        <v>321</v>
      </c>
      <c r="E9" s="14"/>
      <c r="F9" s="12">
        <v>6</v>
      </c>
      <c r="G9" s="12">
        <f t="shared" si="2"/>
        <v>12</v>
      </c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20</v>
      </c>
      <c r="N9" s="12">
        <f t="shared" si="0"/>
        <v>4</v>
      </c>
    </row>
    <row r="10" spans="1:14" ht="15.75" customHeight="1" x14ac:dyDescent="0.25">
      <c r="B10" s="12" t="str">
        <f>Iskolák!B9</f>
        <v>Kőrösi Csoma Sándor Gimnázium és Szakközépiskola, Hajdúnánás</v>
      </c>
      <c r="C10" s="20" t="s">
        <v>370</v>
      </c>
      <c r="E10" s="14"/>
      <c r="F10" s="12">
        <v>4</v>
      </c>
      <c r="G10" s="12">
        <f t="shared" si="2"/>
        <v>20</v>
      </c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28</v>
      </c>
      <c r="N10" s="12">
        <f t="shared" si="0"/>
        <v>2</v>
      </c>
    </row>
    <row r="11" spans="1:14" x14ac:dyDescent="0.25">
      <c r="B11" s="12" t="str">
        <f>Iskolák!B10</f>
        <v>Kossuth Lajos Gimnázium és Szakközépiskola, Tiszafüred</v>
      </c>
      <c r="C11" s="20" t="s">
        <v>322</v>
      </c>
      <c r="E11" s="14"/>
      <c r="F11" s="12">
        <v>2</v>
      </c>
      <c r="G11" s="12">
        <f t="shared" si="2"/>
        <v>28</v>
      </c>
    </row>
    <row r="12" spans="1:14" ht="15.75" customHeight="1" x14ac:dyDescent="0.25">
      <c r="A12" s="24"/>
      <c r="B12" s="24"/>
      <c r="E12" s="14"/>
      <c r="F12" s="14" t="str">
        <f t="shared" ref="F12" si="3">IF(E12&lt;&gt;"",_xlfn.RANK.EQ(E12,E$4:E$11,0),"")</f>
        <v/>
      </c>
      <c r="G12" s="14" t="str">
        <f t="shared" ref="G12" si="4">IF(F12&lt;&gt;"",IF(F12=1,8*3,(9-F12)*3),"")</f>
        <v/>
      </c>
    </row>
    <row r="13" spans="1:14" ht="15.75" customHeight="1" x14ac:dyDescent="0.25">
      <c r="A13" s="24"/>
      <c r="B13" s="24"/>
    </row>
    <row r="14" spans="1:14" ht="15.75" customHeight="1" x14ac:dyDescent="0.25">
      <c r="A14" s="24"/>
      <c r="B14" s="24"/>
    </row>
    <row r="15" spans="1:14" x14ac:dyDescent="0.25">
      <c r="A15" s="24"/>
      <c r="B15" s="24"/>
    </row>
    <row r="16" spans="1:14" ht="15.75" customHeight="1" x14ac:dyDescent="0.25">
      <c r="A16" s="24"/>
      <c r="B16" s="24"/>
    </row>
    <row r="17" spans="1:2" ht="15.75" customHeight="1" x14ac:dyDescent="0.25">
      <c r="A17" s="24"/>
      <c r="B17" s="24"/>
    </row>
    <row r="18" spans="1:2" ht="15.75" customHeight="1" x14ac:dyDescent="0.25">
      <c r="A18" s="24"/>
      <c r="B18" s="24"/>
    </row>
    <row r="19" spans="1:2" x14ac:dyDescent="0.25">
      <c r="A19" s="24"/>
      <c r="B19" s="24"/>
    </row>
    <row r="20" spans="1:2" ht="15.75" customHeight="1" x14ac:dyDescent="0.25">
      <c r="A20" s="24"/>
      <c r="B20" s="24"/>
    </row>
    <row r="21" spans="1:2" ht="15.75" customHeight="1" x14ac:dyDescent="0.25">
      <c r="A21" s="24"/>
      <c r="B21" s="24"/>
    </row>
    <row r="22" spans="1:2" ht="15.75" customHeight="1" x14ac:dyDescent="0.25">
      <c r="A22" s="24"/>
      <c r="B22" s="24"/>
    </row>
    <row r="23" spans="1:2" x14ac:dyDescent="0.25">
      <c r="A23" s="24"/>
      <c r="B23" s="24"/>
    </row>
    <row r="24" spans="1:2" ht="15.75" customHeight="1" x14ac:dyDescent="0.25">
      <c r="A24" s="24"/>
      <c r="B24" s="24"/>
    </row>
    <row r="25" spans="1:2" ht="15.75" customHeight="1" x14ac:dyDescent="0.25">
      <c r="A25" s="24"/>
      <c r="B25" s="24"/>
    </row>
    <row r="26" spans="1:2" ht="15.75" customHeight="1" x14ac:dyDescent="0.25">
      <c r="A26" s="24"/>
      <c r="B26" s="24"/>
    </row>
  </sheetData>
  <mergeCells count="1">
    <mergeCell ref="A1:G1"/>
  </mergeCells>
  <conditionalFormatting sqref="G3:G1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{B2C7F14D-093C-4D91-A002-C9F533F756E7}</x14:id>
        </ext>
      </extLst>
    </cfRule>
  </conditionalFormatting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{9854ECB6-5DA5-466F-96B6-1A23ED40C061}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C7F14D-093C-4D91-A002-C9F533F756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G3:G12</xm:sqref>
        </x14:conditionalFormatting>
        <x14:conditionalFormatting xmlns:xm="http://schemas.microsoft.com/office/excel/2006/main">
          <x14:cfRule type="dataBar" id="{9854ECB6-5DA5-466F-96B6-1A23ED40C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zoomScale="85" zoomScaleNormal="85" workbookViewId="0">
      <selection activeCell="C3" sqref="C3"/>
    </sheetView>
  </sheetViews>
  <sheetFormatPr defaultRowHeight="15" x14ac:dyDescent="0.25"/>
  <cols>
    <col min="1" max="1" width="7.140625" style="42" bestFit="1" customWidth="1"/>
    <col min="2" max="2" width="50.85546875" customWidth="1"/>
    <col min="3" max="3" width="10.28515625" style="46" customWidth="1"/>
    <col min="4" max="4" width="9.28515625" style="46" customWidth="1"/>
    <col min="5" max="5" width="10.5703125" style="46" customWidth="1"/>
    <col min="6" max="6" width="11" style="46" customWidth="1"/>
    <col min="7" max="7" width="12.5703125" style="46" customWidth="1"/>
    <col min="8" max="8" width="9.140625" style="46"/>
  </cols>
  <sheetData>
    <row r="1" spans="1:8" ht="32.25" customHeight="1" x14ac:dyDescent="0.25">
      <c r="B1" s="129" t="s">
        <v>74</v>
      </c>
      <c r="C1" s="129"/>
      <c r="D1" s="129"/>
      <c r="E1" s="129"/>
      <c r="F1" s="129"/>
      <c r="G1" s="129"/>
    </row>
    <row r="2" spans="1:8" x14ac:dyDescent="0.25">
      <c r="A2" s="38" t="s">
        <v>71</v>
      </c>
      <c r="B2" s="39" t="s">
        <v>25</v>
      </c>
      <c r="C2" s="44" t="s">
        <v>59</v>
      </c>
      <c r="D2" s="44" t="s">
        <v>67</v>
      </c>
      <c r="E2" s="44" t="s">
        <v>92</v>
      </c>
      <c r="F2" s="44" t="s">
        <v>106</v>
      </c>
      <c r="G2" s="44" t="s">
        <v>31</v>
      </c>
      <c r="H2" s="45" t="s">
        <v>73</v>
      </c>
    </row>
    <row r="3" spans="1:8" x14ac:dyDescent="0.25">
      <c r="A3" s="43" t="s">
        <v>18</v>
      </c>
      <c r="B3" s="41" t="str">
        <f>Iskolák!B3</f>
        <v>Deák Ferenc Gimnázium Fehérgyarmat</v>
      </c>
      <c r="C3" s="48">
        <f>Labdarúgás!$K3</f>
        <v>66</v>
      </c>
      <c r="D3" s="48">
        <f>Sakk!$M3</f>
        <v>9</v>
      </c>
      <c r="E3" s="48">
        <f>'Röplabda I.'!$M3</f>
        <v>0</v>
      </c>
      <c r="F3" s="48">
        <f>'Röplabda II.'!$M3</f>
        <v>8</v>
      </c>
      <c r="G3" s="49">
        <f>SUM(C3:F3)</f>
        <v>83</v>
      </c>
      <c r="H3" s="96">
        <f t="shared" ref="H3:H10" si="0">_xlfn.RANK.EQ(G3,G$3:G$10)</f>
        <v>8</v>
      </c>
    </row>
    <row r="4" spans="1:8" x14ac:dyDescent="0.25">
      <c r="A4" s="43" t="s">
        <v>7</v>
      </c>
      <c r="B4" s="41" t="str">
        <f>Iskolák!B4</f>
        <v>Szent Imre Katolikus Gimnázium, Általános Iskola és Kollégium</v>
      </c>
      <c r="C4" s="48">
        <f>Labdarúgás!$K4</f>
        <v>70</v>
      </c>
      <c r="D4" s="48">
        <f>Sakk!$M4</f>
        <v>15</v>
      </c>
      <c r="E4" s="48">
        <f>'Röplabda I.'!$M4</f>
        <v>0</v>
      </c>
      <c r="F4" s="48">
        <f>'Röplabda II.'!$M4</f>
        <v>0</v>
      </c>
      <c r="G4" s="49">
        <f t="shared" ref="G4:G10" si="1">SUM(C4:F4)</f>
        <v>85</v>
      </c>
      <c r="H4" s="96">
        <f t="shared" si="0"/>
        <v>6</v>
      </c>
    </row>
    <row r="5" spans="1:8" x14ac:dyDescent="0.25">
      <c r="A5" s="43" t="s">
        <v>19</v>
      </c>
      <c r="B5" s="41" t="str">
        <f>Iskolák!B5</f>
        <v>Eötvös József Gyakorló Általános Iskola és Gimnázium</v>
      </c>
      <c r="C5" s="48">
        <f>Labdarúgás!$K5</f>
        <v>90</v>
      </c>
      <c r="D5" s="48">
        <f>Sakk!$M5</f>
        <v>18</v>
      </c>
      <c r="E5" s="48">
        <f>'Röplabda I.'!$M5</f>
        <v>28</v>
      </c>
      <c r="F5" s="48">
        <f>'Röplabda II.'!$M5</f>
        <v>24</v>
      </c>
      <c r="G5" s="49">
        <f t="shared" si="1"/>
        <v>160</v>
      </c>
      <c r="H5" s="96">
        <f t="shared" si="0"/>
        <v>2</v>
      </c>
    </row>
    <row r="6" spans="1:8" x14ac:dyDescent="0.25">
      <c r="A6" s="43" t="s">
        <v>20</v>
      </c>
      <c r="B6" s="41" t="str">
        <f>Iskolák!B6</f>
        <v>Báthory István Gimnázium és Szakközépiskola, Nyírbátor</v>
      </c>
      <c r="C6" s="48">
        <f>Labdarúgás!$K6</f>
        <v>62</v>
      </c>
      <c r="D6" s="48">
        <f>Sakk!$M6</f>
        <v>6</v>
      </c>
      <c r="E6" s="48">
        <f>'Röplabda I.'!$M6</f>
        <v>24</v>
      </c>
      <c r="F6" s="48">
        <f>'Röplabda II.'!$M6</f>
        <v>16</v>
      </c>
      <c r="G6" s="49">
        <f t="shared" si="1"/>
        <v>108</v>
      </c>
      <c r="H6" s="96">
        <f t="shared" si="0"/>
        <v>4</v>
      </c>
    </row>
    <row r="7" spans="1:8" x14ac:dyDescent="0.25">
      <c r="A7" s="43" t="s">
        <v>21</v>
      </c>
      <c r="B7" s="41" t="str">
        <f>Iskolák!B7</f>
        <v>Arany János Gimnázium és Általános Iskola</v>
      </c>
      <c r="C7" s="48">
        <f>Labdarúgás!$K7</f>
        <v>64</v>
      </c>
      <c r="D7" s="48">
        <f>Sakk!$M7</f>
        <v>27</v>
      </c>
      <c r="E7" s="48">
        <f>'Röplabda I.'!$M7</f>
        <v>36</v>
      </c>
      <c r="F7" s="48">
        <f>'Röplabda II.'!$M7</f>
        <v>36</v>
      </c>
      <c r="G7" s="49">
        <f t="shared" si="1"/>
        <v>163</v>
      </c>
      <c r="H7" s="96">
        <f t="shared" si="0"/>
        <v>1</v>
      </c>
    </row>
    <row r="8" spans="1:8" x14ac:dyDescent="0.25">
      <c r="A8" s="43" t="s">
        <v>22</v>
      </c>
      <c r="B8" s="41" t="str">
        <f>Iskolák!B8</f>
        <v>Nyíregyházi Evangélikus Kossuth Lajos Gimnázium</v>
      </c>
      <c r="C8" s="48">
        <f>Labdarúgás!$K8</f>
        <v>60</v>
      </c>
      <c r="D8" s="48">
        <f>Sakk!$M8</f>
        <v>21</v>
      </c>
      <c r="E8" s="48">
        <f>'Röplabda I.'!$M8</f>
        <v>20</v>
      </c>
      <c r="F8" s="48">
        <f>'Röplabda II.'!$M8</f>
        <v>12</v>
      </c>
      <c r="G8" s="49">
        <f t="shared" si="1"/>
        <v>113</v>
      </c>
      <c r="H8" s="96">
        <f t="shared" si="0"/>
        <v>3</v>
      </c>
    </row>
    <row r="9" spans="1:8" x14ac:dyDescent="0.25">
      <c r="A9" s="43" t="s">
        <v>23</v>
      </c>
      <c r="B9" s="41" t="str">
        <f>Iskolák!B9</f>
        <v>Kőrösi Csoma Sándor Gimnázium és Szakközépiskola, Hajdúnánás</v>
      </c>
      <c r="C9" s="48">
        <f>Labdarúgás!$K9</f>
        <v>44</v>
      </c>
      <c r="D9" s="48">
        <f>Sakk!$M9</f>
        <v>12</v>
      </c>
      <c r="E9" s="48">
        <f>'Röplabda I.'!$M9</f>
        <v>16</v>
      </c>
      <c r="F9" s="48">
        <f>'Röplabda II.'!$M9</f>
        <v>20</v>
      </c>
      <c r="G9" s="49">
        <f t="shared" si="1"/>
        <v>92</v>
      </c>
      <c r="H9" s="96">
        <f t="shared" si="0"/>
        <v>5</v>
      </c>
    </row>
    <row r="10" spans="1:8" x14ac:dyDescent="0.25">
      <c r="A10" s="43" t="s">
        <v>24</v>
      </c>
      <c r="B10" s="41" t="str">
        <f>Iskolák!B10</f>
        <v>Kossuth Lajos Gimnázium és Szakközépiskola, Tiszafüred</v>
      </c>
      <c r="C10" s="48">
        <f>Labdarúgás!$K10</f>
        <v>56</v>
      </c>
      <c r="D10" s="48">
        <f>Sakk!$M10</f>
        <v>0</v>
      </c>
      <c r="E10" s="48">
        <f>'Röplabda I.'!$M10</f>
        <v>0</v>
      </c>
      <c r="F10" s="48">
        <f>'Röplabda II.'!$M10</f>
        <v>28</v>
      </c>
      <c r="G10" s="49">
        <f t="shared" si="1"/>
        <v>84</v>
      </c>
      <c r="H10" s="96">
        <f t="shared" si="0"/>
        <v>7</v>
      </c>
    </row>
  </sheetData>
  <mergeCells count="1">
    <mergeCell ref="B1:G1"/>
  </mergeCells>
  <conditionalFormatting sqref="G3:G1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{4C7BC2AB-8A5C-4CC2-8106-C6BDC8583189}</x14:id>
        </ext>
      </extLst>
    </cfRule>
  </conditionalFormatting>
  <conditionalFormatting sqref="A2:G10 H2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{2B16E765-5521-4730-B709-054BC9CE7F71}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7BC2AB-8A5C-4CC2-8106-C6BDC85831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G3:G10</xm:sqref>
        </x14:conditionalFormatting>
        <x14:conditionalFormatting xmlns:xm="http://schemas.microsoft.com/office/excel/2006/main">
          <x14:cfRule type="dataBar" id="{2B16E765-5521-4730-B709-054BC9CE7F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A2:G10 H2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0"/>
  <sheetViews>
    <sheetView zoomScale="85" zoomScaleNormal="85" workbookViewId="0">
      <selection activeCell="K12" sqref="K12"/>
    </sheetView>
  </sheetViews>
  <sheetFormatPr defaultRowHeight="26.25" x14ac:dyDescent="0.4"/>
  <cols>
    <col min="1" max="1" width="14.140625" style="108" customWidth="1"/>
    <col min="2" max="2" width="62" style="21" customWidth="1"/>
    <col min="3" max="3" width="12.85546875" style="21" bestFit="1" customWidth="1"/>
    <col min="4" max="4" width="17.28515625" style="21" bestFit="1" customWidth="1"/>
    <col min="5" max="5" width="10" style="21" bestFit="1" customWidth="1"/>
    <col min="6" max="6" width="14.28515625" style="21" bestFit="1" customWidth="1"/>
    <col min="7" max="7" width="8.7109375" style="21" bestFit="1" customWidth="1"/>
    <col min="8" max="16384" width="9.140625" style="21"/>
  </cols>
  <sheetData>
    <row r="1" spans="1:7" ht="51" customHeight="1" x14ac:dyDescent="0.4">
      <c r="A1" s="130" t="s">
        <v>75</v>
      </c>
      <c r="B1" s="130"/>
      <c r="C1" s="130"/>
      <c r="D1" s="130"/>
      <c r="E1" s="130"/>
      <c r="F1" s="130"/>
      <c r="G1" s="130"/>
    </row>
    <row r="2" spans="1:7" s="22" customFormat="1" x14ac:dyDescent="0.4">
      <c r="A2" s="106" t="s">
        <v>71</v>
      </c>
      <c r="B2" s="104" t="s">
        <v>25</v>
      </c>
      <c r="C2" s="104" t="s">
        <v>68</v>
      </c>
      <c r="D2" s="104" t="s">
        <v>69</v>
      </c>
      <c r="E2" s="104" t="s">
        <v>107</v>
      </c>
      <c r="F2" s="104" t="s">
        <v>31</v>
      </c>
      <c r="G2" s="105" t="s">
        <v>64</v>
      </c>
    </row>
    <row r="3" spans="1:7" s="23" customFormat="1" x14ac:dyDescent="0.4">
      <c r="A3" s="107" t="s">
        <v>21</v>
      </c>
      <c r="B3" s="109" t="str">
        <f>Iskolák!B7</f>
        <v>Arany János Gimnázium és Általános Iskola</v>
      </c>
      <c r="C3" s="103">
        <f>'Atlétika összesítő'!$L7</f>
        <v>180</v>
      </c>
      <c r="D3" s="103">
        <f>'Csapatjáték összesítő'!$G7</f>
        <v>163</v>
      </c>
      <c r="E3" s="103">
        <f>'Úszás összesítő'!$J7</f>
        <v>136</v>
      </c>
      <c r="F3" s="103">
        <f t="shared" ref="F3:F10" si="0">SUM(C3:E3)</f>
        <v>479</v>
      </c>
      <c r="G3" s="103">
        <f t="shared" ref="G3:G10" si="1">_xlfn.RANK.EQ(F3,F$3:F$10)</f>
        <v>1</v>
      </c>
    </row>
    <row r="4" spans="1:7" s="23" customFormat="1" x14ac:dyDescent="0.4">
      <c r="A4" s="107" t="s">
        <v>19</v>
      </c>
      <c r="B4" s="109" t="str">
        <f>Iskolák!B5</f>
        <v>Eötvös József Gyakorló Általános Iskola és Gimnázium</v>
      </c>
      <c r="C4" s="103">
        <f>'Atlétika összesítő'!$L5</f>
        <v>161</v>
      </c>
      <c r="D4" s="103">
        <f>'Csapatjáték összesítő'!$G5</f>
        <v>160</v>
      </c>
      <c r="E4" s="103">
        <f>'Úszás összesítő'!$J5</f>
        <v>73</v>
      </c>
      <c r="F4" s="103">
        <f t="shared" si="0"/>
        <v>394</v>
      </c>
      <c r="G4" s="103">
        <f t="shared" si="1"/>
        <v>2</v>
      </c>
    </row>
    <row r="5" spans="1:7" s="23" customFormat="1" x14ac:dyDescent="0.4">
      <c r="A5" s="107" t="s">
        <v>20</v>
      </c>
      <c r="B5" s="109" t="str">
        <f>Iskolák!B6</f>
        <v>Báthory István Gimnázium és Szakközépiskola, Nyírbátor</v>
      </c>
      <c r="C5" s="103">
        <f>'Atlétika összesítő'!$L6</f>
        <v>180</v>
      </c>
      <c r="D5" s="103">
        <f>'Csapatjáték összesítő'!$G6</f>
        <v>108</v>
      </c>
      <c r="E5" s="103">
        <f>'Úszás összesítő'!$J6</f>
        <v>61</v>
      </c>
      <c r="F5" s="103">
        <f t="shared" si="0"/>
        <v>349</v>
      </c>
      <c r="G5" s="103">
        <f t="shared" si="1"/>
        <v>3</v>
      </c>
    </row>
    <row r="6" spans="1:7" s="23" customFormat="1" x14ac:dyDescent="0.4">
      <c r="A6" s="107" t="s">
        <v>7</v>
      </c>
      <c r="B6" s="109" t="str">
        <f>Iskolák!B4</f>
        <v>Szent Imre Katolikus Gimnázium, Általános Iskola és Kollégium</v>
      </c>
      <c r="C6" s="103">
        <f>'Atlétika összesítő'!$L4</f>
        <v>208</v>
      </c>
      <c r="D6" s="103">
        <f>'Csapatjáték összesítő'!$G4</f>
        <v>85</v>
      </c>
      <c r="E6" s="103">
        <f>'Úszás összesítő'!$J4</f>
        <v>20</v>
      </c>
      <c r="F6" s="103">
        <f t="shared" si="0"/>
        <v>313</v>
      </c>
      <c r="G6" s="103">
        <f t="shared" si="1"/>
        <v>4</v>
      </c>
    </row>
    <row r="7" spans="1:7" s="23" customFormat="1" x14ac:dyDescent="0.4">
      <c r="A7" s="107" t="s">
        <v>23</v>
      </c>
      <c r="B7" s="109" t="str">
        <f>Iskolák!B9</f>
        <v>Kőrösi Csoma Sándor Gimnázium és Szakközépiskola, Hajdúnánás</v>
      </c>
      <c r="C7" s="103">
        <f>'Atlétika összesítő'!$L9</f>
        <v>143</v>
      </c>
      <c r="D7" s="103">
        <f>'Csapatjáték összesítő'!$G9</f>
        <v>92</v>
      </c>
      <c r="E7" s="103">
        <f>'Úszás összesítő'!$J9</f>
        <v>77</v>
      </c>
      <c r="F7" s="103">
        <f t="shared" si="0"/>
        <v>312</v>
      </c>
      <c r="G7" s="103">
        <f t="shared" si="1"/>
        <v>5</v>
      </c>
    </row>
    <row r="8" spans="1:7" s="23" customFormat="1" x14ac:dyDescent="0.4">
      <c r="A8" s="107" t="s">
        <v>22</v>
      </c>
      <c r="B8" s="109" t="str">
        <f>Iskolák!B8</f>
        <v>Nyíregyházi Evangélikus Kossuth Lajos Gimnázium</v>
      </c>
      <c r="C8" s="103">
        <f>'Atlétika összesítő'!$L8</f>
        <v>134</v>
      </c>
      <c r="D8" s="103">
        <f>'Csapatjáték összesítő'!$G8</f>
        <v>113</v>
      </c>
      <c r="E8" s="103">
        <f>'Úszás összesítő'!$J8</f>
        <v>31</v>
      </c>
      <c r="F8" s="103">
        <f t="shared" si="0"/>
        <v>278</v>
      </c>
      <c r="G8" s="103">
        <f t="shared" si="1"/>
        <v>6</v>
      </c>
    </row>
    <row r="9" spans="1:7" s="23" customFormat="1" x14ac:dyDescent="0.4">
      <c r="A9" s="107" t="s">
        <v>24</v>
      </c>
      <c r="B9" s="109" t="str">
        <f>Iskolák!B10</f>
        <v>Kossuth Lajos Gimnázium és Szakközépiskola, Tiszafüred</v>
      </c>
      <c r="C9" s="103">
        <f>'Atlétika összesítő'!$L10</f>
        <v>192</v>
      </c>
      <c r="D9" s="103">
        <f>'Csapatjáték összesítő'!$G10</f>
        <v>84</v>
      </c>
      <c r="E9" s="103">
        <f>'Úszás összesítő'!$G4</f>
        <v>0</v>
      </c>
      <c r="F9" s="103">
        <f t="shared" si="0"/>
        <v>276</v>
      </c>
      <c r="G9" s="103">
        <f t="shared" si="1"/>
        <v>7</v>
      </c>
    </row>
    <row r="10" spans="1:7" s="23" customFormat="1" x14ac:dyDescent="0.4">
      <c r="A10" s="107" t="s">
        <v>18</v>
      </c>
      <c r="B10" s="109" t="str">
        <f>Iskolák!B3</f>
        <v>Deák Ferenc Gimnázium Fehérgyarmat</v>
      </c>
      <c r="C10" s="103">
        <f>'Atlétika összesítő'!$L3</f>
        <v>143</v>
      </c>
      <c r="D10" s="103">
        <f>'Csapatjáték összesítő'!$G3</f>
        <v>83</v>
      </c>
      <c r="E10" s="103">
        <f>'Úszás összesítő'!$J3</f>
        <v>41</v>
      </c>
      <c r="F10" s="103">
        <f t="shared" si="0"/>
        <v>267</v>
      </c>
      <c r="G10" s="103">
        <f t="shared" si="1"/>
        <v>8</v>
      </c>
    </row>
  </sheetData>
  <mergeCells count="1">
    <mergeCell ref="A1:G1"/>
  </mergeCells>
  <conditionalFormatting sqref="F3:F10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{4FFC745F-532F-4A16-86AB-5FF660585BB4}</x14:id>
        </ext>
      </extLst>
    </cfRule>
  </conditionalFormatting>
  <conditionalFormatting sqref="A2:F1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{078DE819-41BD-497B-B199-A53FCD2FDABF}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C745F-532F-4A16-86AB-5FF660585B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F3:F10</xm:sqref>
        </x14:conditionalFormatting>
        <x14:conditionalFormatting xmlns:xm="http://schemas.microsoft.com/office/excel/2006/main">
          <x14:cfRule type="dataBar" id="{078DE819-41BD-497B-B199-A53FCD2FDA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A2:F10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E7" sqref="E7"/>
    </sheetView>
  </sheetViews>
  <sheetFormatPr defaultRowHeight="15" x14ac:dyDescent="0.25"/>
  <cols>
    <col min="2" max="2" width="60" bestFit="1" customWidth="1"/>
    <col min="3" max="3" width="12" customWidth="1"/>
    <col min="4" max="4" width="21.140625" customWidth="1"/>
    <col min="5" max="5" width="19.42578125" bestFit="1" customWidth="1"/>
  </cols>
  <sheetData>
    <row r="2" spans="1:4" ht="18.75" x14ac:dyDescent="0.25">
      <c r="B2" s="95" t="s">
        <v>47</v>
      </c>
      <c r="C2" s="95" t="s">
        <v>66</v>
      </c>
      <c r="D2" s="95" t="s">
        <v>108</v>
      </c>
    </row>
    <row r="3" spans="1:4" x14ac:dyDescent="0.25">
      <c r="A3" t="s">
        <v>18</v>
      </c>
      <c r="B3" t="s">
        <v>35</v>
      </c>
      <c r="C3" s="46" t="s">
        <v>18</v>
      </c>
      <c r="D3" t="s">
        <v>48</v>
      </c>
    </row>
    <row r="4" spans="1:4" x14ac:dyDescent="0.25">
      <c r="A4" t="s">
        <v>7</v>
      </c>
      <c r="B4" t="s">
        <v>36</v>
      </c>
      <c r="C4" s="46" t="s">
        <v>7</v>
      </c>
      <c r="D4" t="s">
        <v>49</v>
      </c>
    </row>
    <row r="5" spans="1:4" x14ac:dyDescent="0.25">
      <c r="A5" t="s">
        <v>19</v>
      </c>
      <c r="B5" t="s">
        <v>37</v>
      </c>
      <c r="C5" s="46" t="s">
        <v>19</v>
      </c>
      <c r="D5" t="s">
        <v>50</v>
      </c>
    </row>
    <row r="6" spans="1:4" x14ac:dyDescent="0.25">
      <c r="A6" t="s">
        <v>20</v>
      </c>
      <c r="B6" t="s">
        <v>38</v>
      </c>
      <c r="C6" s="46" t="s">
        <v>20</v>
      </c>
      <c r="D6" t="s">
        <v>51</v>
      </c>
    </row>
    <row r="7" spans="1:4" x14ac:dyDescent="0.25">
      <c r="A7" t="s">
        <v>21</v>
      </c>
      <c r="B7" t="s">
        <v>39</v>
      </c>
      <c r="C7" s="46" t="s">
        <v>21</v>
      </c>
      <c r="D7" t="s">
        <v>52</v>
      </c>
    </row>
    <row r="8" spans="1:4" x14ac:dyDescent="0.25">
      <c r="A8" t="s">
        <v>22</v>
      </c>
      <c r="B8" t="s">
        <v>34</v>
      </c>
      <c r="C8" s="46" t="s">
        <v>22</v>
      </c>
      <c r="D8" t="s">
        <v>53</v>
      </c>
    </row>
    <row r="9" spans="1:4" x14ac:dyDescent="0.25">
      <c r="A9" t="s">
        <v>23</v>
      </c>
      <c r="B9" t="s">
        <v>41</v>
      </c>
      <c r="C9" s="46" t="s">
        <v>23</v>
      </c>
      <c r="D9" t="s">
        <v>54</v>
      </c>
    </row>
    <row r="10" spans="1:4" x14ac:dyDescent="0.25">
      <c r="A10" t="s">
        <v>24</v>
      </c>
      <c r="B10" t="s">
        <v>40</v>
      </c>
      <c r="C10" s="46" t="s">
        <v>24</v>
      </c>
      <c r="D10" t="s">
        <v>55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zoomScale="85" zoomScaleNormal="85" workbookViewId="0">
      <selection activeCell="A3" sqref="A3"/>
    </sheetView>
  </sheetViews>
  <sheetFormatPr defaultRowHeight="15" x14ac:dyDescent="0.25"/>
  <cols>
    <col min="1" max="1" width="15" style="12" customWidth="1"/>
    <col min="2" max="2" width="63" style="12" customWidth="1"/>
    <col min="3" max="3" width="21.42578125" style="12" bestFit="1" customWidth="1"/>
    <col min="4" max="4" width="12.42578125" style="12" bestFit="1" customWidth="1"/>
    <col min="5" max="5" width="10.140625" style="12" bestFit="1" customWidth="1"/>
    <col min="6" max="6" width="4.85546875" style="12" bestFit="1" customWidth="1"/>
    <col min="7" max="7" width="9.5703125" style="12" bestFit="1" customWidth="1"/>
    <col min="8" max="9" width="4.140625" style="12" customWidth="1"/>
    <col min="10" max="10" width="4" style="12" customWidth="1"/>
    <col min="11" max="11" width="21.42578125" style="75" bestFit="1" customWidth="1"/>
    <col min="12" max="12" width="19.42578125" style="12" bestFit="1" customWidth="1"/>
    <col min="13" max="13" width="16.140625" style="12" bestFit="1" customWidth="1"/>
    <col min="14" max="14" width="9" style="12" bestFit="1" customWidth="1"/>
    <col min="15" max="16384" width="9.140625" style="12"/>
  </cols>
  <sheetData>
    <row r="1" spans="1:14" ht="21" x14ac:dyDescent="0.25">
      <c r="A1" s="127" t="s">
        <v>29</v>
      </c>
      <c r="B1" s="127"/>
      <c r="C1" s="127"/>
      <c r="D1" s="127"/>
      <c r="E1" s="127"/>
      <c r="F1" s="127"/>
      <c r="G1" s="127"/>
    </row>
    <row r="2" spans="1:14" s="76" customForma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x14ac:dyDescent="0.25">
      <c r="A3" s="88" t="s">
        <v>8</v>
      </c>
      <c r="B3" s="87" t="s">
        <v>26</v>
      </c>
      <c r="C3" s="87" t="s">
        <v>1</v>
      </c>
      <c r="D3" s="87" t="s">
        <v>2</v>
      </c>
      <c r="E3" s="87" t="s">
        <v>3</v>
      </c>
      <c r="F3" s="87" t="s">
        <v>64</v>
      </c>
      <c r="G3" s="87" t="s">
        <v>5</v>
      </c>
      <c r="K3" s="75" t="s">
        <v>18</v>
      </c>
      <c r="L3" s="12" t="str">
        <f>Iskolák!B3</f>
        <v>Deák Ferenc Gimnázium Fehérgyarmat</v>
      </c>
      <c r="M3" s="12">
        <f>SUMIF(B$3:B$44, Iskolák!B3, G$3:G$44)</f>
        <v>18</v>
      </c>
      <c r="N3" s="12">
        <f>IF(M3&lt;&gt;"",_xlfn.RANK.EQ(M3,M$3:M$10),"")</f>
        <v>5</v>
      </c>
    </row>
    <row r="4" spans="1:14" x14ac:dyDescent="0.25">
      <c r="B4" s="12" t="str">
        <f>Iskolák!B3</f>
        <v>Deák Ferenc Gimnázium Fehérgyarmat</v>
      </c>
      <c r="C4" s="110" t="s">
        <v>166</v>
      </c>
      <c r="D4" s="12" t="s">
        <v>29</v>
      </c>
      <c r="E4" s="40">
        <v>90.2</v>
      </c>
      <c r="F4" s="12">
        <f>IF(E4&lt;&gt;"",_xlfn.RANK.EQ(E4,E$4:E$11,1),"")</f>
        <v>8</v>
      </c>
      <c r="G4" s="12">
        <f>IF(F4&lt;&gt;"",IF(F4=1,9,9-F4),"")</f>
        <v>1</v>
      </c>
      <c r="I4" s="25"/>
      <c r="K4" s="75" t="s">
        <v>7</v>
      </c>
      <c r="L4" s="12" t="str">
        <f>Iskolák!B4</f>
        <v>Szent Imre Katolikus Gimnázium, Általános Iskola és Kollégium</v>
      </c>
      <c r="M4" s="12">
        <f>SUMIF(B$3:B$44, Iskolák!B4, G$3:G$44)</f>
        <v>20</v>
      </c>
      <c r="N4" s="12">
        <f t="shared" ref="N4:N10" si="0">IF(M4&lt;&gt;"",_xlfn.RANK.EQ(M4,M$3:M$10),"")</f>
        <v>3</v>
      </c>
    </row>
    <row r="5" spans="1:14" x14ac:dyDescent="0.25">
      <c r="B5" s="12" t="str">
        <f>Iskolák!B4</f>
        <v>Szent Imre Katolikus Gimnázium, Általános Iskola és Kollégium</v>
      </c>
      <c r="C5" s="12" t="s">
        <v>167</v>
      </c>
      <c r="D5" s="12" t="s">
        <v>29</v>
      </c>
      <c r="E5" s="40">
        <v>75.900000000000006</v>
      </c>
      <c r="F5" s="12">
        <f t="shared" ref="F5:F11" si="1">IF(E5&lt;&gt;"",_xlfn.RANK.EQ(E5,E$4:E$11,1),"")</f>
        <v>3</v>
      </c>
      <c r="G5" s="12">
        <f t="shared" ref="G5:G44" si="2">IF(F5&lt;&gt;"",IF(F5=1,9,9-F5),"")</f>
        <v>6</v>
      </c>
      <c r="I5" s="25"/>
      <c r="K5" s="75" t="s">
        <v>19</v>
      </c>
      <c r="L5" s="12" t="str">
        <f>Iskolák!B5</f>
        <v>Eötvös József Gyakorló Általános Iskola és Gimnázium</v>
      </c>
      <c r="M5" s="12">
        <f>SUMIF(B$3:B$44, Iskolák!B5, G$3:G$44)</f>
        <v>15</v>
      </c>
      <c r="N5" s="12">
        <f t="shared" si="0"/>
        <v>8</v>
      </c>
    </row>
    <row r="6" spans="1:14" x14ac:dyDescent="0.25">
      <c r="B6" s="12" t="str">
        <f>Iskolák!B5</f>
        <v>Eötvös József Gyakorló Általános Iskola és Gimnázium</v>
      </c>
      <c r="C6" s="12" t="s">
        <v>325</v>
      </c>
      <c r="D6" s="12" t="s">
        <v>29</v>
      </c>
      <c r="E6" s="40">
        <v>82</v>
      </c>
      <c r="F6" s="12">
        <f t="shared" si="1"/>
        <v>5</v>
      </c>
      <c r="G6" s="12">
        <f t="shared" si="2"/>
        <v>4</v>
      </c>
      <c r="I6" s="25"/>
      <c r="K6" s="75" t="s">
        <v>20</v>
      </c>
      <c r="L6" s="12" t="str">
        <f>Iskolák!B6</f>
        <v>Báthory István Gimnázium és Szakközépiskola, Nyírbátor</v>
      </c>
      <c r="M6" s="12">
        <f>SUMIF(B$3:B$44, Iskolák!B6, G$3:G$44)</f>
        <v>21</v>
      </c>
      <c r="N6" s="12">
        <f t="shared" si="0"/>
        <v>1</v>
      </c>
    </row>
    <row r="7" spans="1:14" x14ac:dyDescent="0.25">
      <c r="B7" s="12" t="str">
        <f>Iskolák!B6</f>
        <v>Báthory István Gimnázium és Szakközépiskola, Nyírbátor</v>
      </c>
      <c r="C7" s="14" t="s">
        <v>169</v>
      </c>
      <c r="D7" s="12" t="s">
        <v>29</v>
      </c>
      <c r="E7" s="40">
        <v>78.7</v>
      </c>
      <c r="F7" s="12">
        <f t="shared" si="1"/>
        <v>4</v>
      </c>
      <c r="G7" s="12">
        <f t="shared" si="2"/>
        <v>5</v>
      </c>
      <c r="I7" s="25"/>
      <c r="K7" s="75" t="s">
        <v>21</v>
      </c>
      <c r="L7" s="12" t="str">
        <f>Iskolák!B7</f>
        <v>Arany János Gimnázium és Általános Iskola</v>
      </c>
      <c r="M7" s="12">
        <f>SUMIF(B$3:B$44, Iskolák!B7, G$3:G$44)</f>
        <v>21</v>
      </c>
      <c r="N7" s="12">
        <f t="shared" si="0"/>
        <v>1</v>
      </c>
    </row>
    <row r="8" spans="1:14" x14ac:dyDescent="0.25">
      <c r="B8" s="12" t="str">
        <f>Iskolák!B7</f>
        <v>Arany János Gimnázium és Általános Iskola</v>
      </c>
      <c r="C8" s="12" t="s">
        <v>170</v>
      </c>
      <c r="D8" s="12" t="s">
        <v>29</v>
      </c>
      <c r="E8" s="40">
        <v>84.2</v>
      </c>
      <c r="F8" s="12">
        <f t="shared" si="1"/>
        <v>6</v>
      </c>
      <c r="G8" s="12">
        <f t="shared" si="2"/>
        <v>3</v>
      </c>
      <c r="I8" s="25"/>
      <c r="K8" s="75" t="s">
        <v>22</v>
      </c>
      <c r="L8" s="12" t="str">
        <f>Iskolák!B8</f>
        <v>Nyíregyházi Evangélikus Kossuth Lajos Gimnázium</v>
      </c>
      <c r="M8" s="12">
        <f>SUMIF(B$3:B$44, Iskolák!B8, G$3:G$44)</f>
        <v>18</v>
      </c>
      <c r="N8" s="12">
        <f t="shared" si="0"/>
        <v>5</v>
      </c>
    </row>
    <row r="9" spans="1:14" x14ac:dyDescent="0.25">
      <c r="B9" s="12" t="str">
        <f>Iskolák!B8</f>
        <v>Nyíregyházi Evangélikus Kossuth Lajos Gimnázium</v>
      </c>
      <c r="C9" s="12" t="s">
        <v>336</v>
      </c>
      <c r="D9" s="12" t="s">
        <v>29</v>
      </c>
      <c r="E9" s="40">
        <v>73.7</v>
      </c>
      <c r="F9" s="12">
        <f t="shared" si="1"/>
        <v>1</v>
      </c>
      <c r="G9" s="12">
        <f t="shared" si="2"/>
        <v>9</v>
      </c>
      <c r="I9" s="25"/>
      <c r="K9" s="75" t="s">
        <v>23</v>
      </c>
      <c r="L9" s="12" t="str">
        <f>Iskolák!B9</f>
        <v>Kőrösi Csoma Sándor Gimnázium és Szakközépiskola, Hajdúnánás</v>
      </c>
      <c r="M9" s="12">
        <f>SUMIF(B$3:B$44, Iskolák!B9, G$3:G$44)</f>
        <v>17</v>
      </c>
      <c r="N9" s="12">
        <f t="shared" si="0"/>
        <v>7</v>
      </c>
    </row>
    <row r="10" spans="1:14" x14ac:dyDescent="0.25">
      <c r="B10" s="12" t="str">
        <f>Iskolák!B9</f>
        <v>Kőrösi Csoma Sándor Gimnázium és Szakközépiskola, Hajdúnánás</v>
      </c>
      <c r="C10" s="12" t="s">
        <v>172</v>
      </c>
      <c r="D10" s="12" t="s">
        <v>29</v>
      </c>
      <c r="E10" s="40">
        <v>74.400000000000006</v>
      </c>
      <c r="F10" s="12">
        <f t="shared" si="1"/>
        <v>2</v>
      </c>
      <c r="G10" s="12">
        <f t="shared" si="2"/>
        <v>7</v>
      </c>
      <c r="I10" s="25"/>
      <c r="K10" s="75" t="s">
        <v>24</v>
      </c>
      <c r="L10" s="12" t="str">
        <f>Iskolák!B10</f>
        <v>Kossuth Lajos Gimnázium és Szakközépiskola, Tiszafüred</v>
      </c>
      <c r="M10" s="12">
        <f>SUMIF(B$3:B$44, Iskolák!B10, G$3:G$44)</f>
        <v>19</v>
      </c>
      <c r="N10" s="12">
        <f t="shared" si="0"/>
        <v>4</v>
      </c>
    </row>
    <row r="11" spans="1:14" x14ac:dyDescent="0.25">
      <c r="B11" s="12" t="str">
        <f>Iskolák!B10</f>
        <v>Kossuth Lajos Gimnázium és Szakközépiskola, Tiszafüred</v>
      </c>
      <c r="C11" s="12" t="s">
        <v>173</v>
      </c>
      <c r="D11" s="12" t="s">
        <v>29</v>
      </c>
      <c r="E11" s="40">
        <v>87.5</v>
      </c>
      <c r="F11" s="12">
        <f t="shared" si="1"/>
        <v>7</v>
      </c>
      <c r="G11" s="12">
        <f t="shared" si="2"/>
        <v>2</v>
      </c>
      <c r="I11" s="25"/>
    </row>
    <row r="12" spans="1:14" x14ac:dyDescent="0.25">
      <c r="E12" s="25"/>
      <c r="I12" s="25"/>
    </row>
    <row r="13" spans="1:14" x14ac:dyDescent="0.25">
      <c r="A13" s="15"/>
      <c r="B13" s="15"/>
      <c r="C13" s="15"/>
      <c r="D13" s="15"/>
      <c r="E13" s="15"/>
      <c r="F13" s="15"/>
      <c r="G13" s="15"/>
      <c r="I13" s="25"/>
    </row>
    <row r="14" spans="1:14" x14ac:dyDescent="0.25">
      <c r="A14" s="88" t="s">
        <v>9</v>
      </c>
      <c r="B14" s="87" t="s">
        <v>26</v>
      </c>
      <c r="C14" s="87" t="s">
        <v>1</v>
      </c>
      <c r="D14" s="87" t="s">
        <v>2</v>
      </c>
      <c r="E14" s="87" t="s">
        <v>3</v>
      </c>
      <c r="F14" s="87" t="s">
        <v>64</v>
      </c>
      <c r="G14" s="87" t="s">
        <v>5</v>
      </c>
    </row>
    <row r="15" spans="1:14" x14ac:dyDescent="0.25">
      <c r="B15" s="12" t="str">
        <f>Iskolák!B3</f>
        <v>Deák Ferenc Gimnázium Fehérgyarmat</v>
      </c>
      <c r="C15" s="12" t="s">
        <v>174</v>
      </c>
      <c r="D15" s="12" t="s">
        <v>29</v>
      </c>
      <c r="E15" s="40">
        <v>72.2</v>
      </c>
      <c r="F15" s="12">
        <f>IF(E15&lt;&gt;"",_xlfn.RANK.EQ(E15,E$15:E$22,1),"")</f>
        <v>3</v>
      </c>
      <c r="G15" s="12">
        <f t="shared" si="2"/>
        <v>6</v>
      </c>
    </row>
    <row r="16" spans="1:14" x14ac:dyDescent="0.25">
      <c r="B16" s="12" t="str">
        <f>Iskolák!B4</f>
        <v>Szent Imre Katolikus Gimnázium, Általános Iskola és Kollégium</v>
      </c>
      <c r="C16" s="12" t="s">
        <v>175</v>
      </c>
      <c r="D16" s="12" t="s">
        <v>29</v>
      </c>
      <c r="E16" s="40">
        <v>67.099999999999994</v>
      </c>
      <c r="F16" s="12">
        <f t="shared" ref="F16:F22" si="3">IF(E16&lt;&gt;"",_xlfn.RANK.EQ(E16,E$15:E$22,1),"")</f>
        <v>1</v>
      </c>
      <c r="G16" s="12">
        <f t="shared" si="2"/>
        <v>9</v>
      </c>
    </row>
    <row r="17" spans="1:7" x14ac:dyDescent="0.25">
      <c r="B17" s="12" t="str">
        <f>Iskolák!B5</f>
        <v>Eötvös József Gyakorló Általános Iskola és Gimnázium</v>
      </c>
      <c r="C17" s="12" t="s">
        <v>176</v>
      </c>
      <c r="D17" s="12" t="s">
        <v>29</v>
      </c>
      <c r="E17" s="40">
        <v>86.1</v>
      </c>
      <c r="F17" s="12">
        <f t="shared" si="3"/>
        <v>7</v>
      </c>
      <c r="G17" s="12">
        <f t="shared" si="2"/>
        <v>2</v>
      </c>
    </row>
    <row r="18" spans="1:7" x14ac:dyDescent="0.25">
      <c r="B18" s="12" t="str">
        <f>Iskolák!B6</f>
        <v>Báthory István Gimnázium és Szakközépiskola, Nyírbátor</v>
      </c>
      <c r="C18" s="14" t="s">
        <v>177</v>
      </c>
      <c r="D18" s="12" t="s">
        <v>29</v>
      </c>
      <c r="E18" s="40">
        <v>77.2</v>
      </c>
      <c r="F18" s="12">
        <f t="shared" si="3"/>
        <v>4</v>
      </c>
      <c r="G18" s="12">
        <f t="shared" si="2"/>
        <v>5</v>
      </c>
    </row>
    <row r="19" spans="1:7" x14ac:dyDescent="0.25">
      <c r="B19" s="12" t="str">
        <f>Iskolák!B7</f>
        <v>Arany János Gimnázium és Általános Iskola</v>
      </c>
      <c r="C19" s="12" t="s">
        <v>348</v>
      </c>
      <c r="D19" s="12" t="s">
        <v>29</v>
      </c>
      <c r="E19" s="40">
        <v>79.5</v>
      </c>
      <c r="F19" s="12">
        <f t="shared" si="3"/>
        <v>6</v>
      </c>
      <c r="G19" s="12">
        <f t="shared" si="2"/>
        <v>3</v>
      </c>
    </row>
    <row r="20" spans="1:7" x14ac:dyDescent="0.25">
      <c r="B20" s="12" t="str">
        <f>Iskolák!B8</f>
        <v>Nyíregyházi Evangélikus Kossuth Lajos Gimnázium</v>
      </c>
      <c r="C20" s="12" t="s">
        <v>178</v>
      </c>
      <c r="D20" s="12" t="s">
        <v>29</v>
      </c>
      <c r="E20" s="40">
        <v>78.599999999999994</v>
      </c>
      <c r="F20" s="12">
        <f t="shared" si="3"/>
        <v>5</v>
      </c>
      <c r="G20" s="12">
        <f t="shared" si="2"/>
        <v>4</v>
      </c>
    </row>
    <row r="21" spans="1:7" x14ac:dyDescent="0.25">
      <c r="B21" s="12" t="str">
        <f>Iskolák!B9</f>
        <v>Kőrösi Csoma Sándor Gimnázium és Szakközépiskola, Hajdúnánás</v>
      </c>
      <c r="D21" s="12" t="s">
        <v>29</v>
      </c>
      <c r="E21" s="40"/>
      <c r="F21" s="12" t="str">
        <f t="shared" si="3"/>
        <v/>
      </c>
      <c r="G21" s="12" t="str">
        <f t="shared" si="2"/>
        <v/>
      </c>
    </row>
    <row r="22" spans="1:7" x14ac:dyDescent="0.25">
      <c r="B22" s="12" t="str">
        <f>Iskolák!B10</f>
        <v>Kossuth Lajos Gimnázium és Szakközépiskola, Tiszafüred</v>
      </c>
      <c r="C22" s="12" t="s">
        <v>179</v>
      </c>
      <c r="D22" s="12" t="s">
        <v>29</v>
      </c>
      <c r="E22" s="40">
        <v>70.2</v>
      </c>
      <c r="F22" s="12">
        <f t="shared" si="3"/>
        <v>2</v>
      </c>
      <c r="G22" s="12">
        <f t="shared" si="2"/>
        <v>7</v>
      </c>
    </row>
    <row r="23" spans="1:7" x14ac:dyDescent="0.25">
      <c r="E23" s="25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x14ac:dyDescent="0.25">
      <c r="A25" s="88" t="s">
        <v>11</v>
      </c>
      <c r="B25" s="87" t="s">
        <v>26</v>
      </c>
      <c r="C25" s="87" t="s">
        <v>1</v>
      </c>
      <c r="D25" s="87" t="s">
        <v>2</v>
      </c>
      <c r="E25" s="87" t="s">
        <v>3</v>
      </c>
      <c r="F25" s="87" t="s">
        <v>64</v>
      </c>
      <c r="G25" s="87" t="s">
        <v>5</v>
      </c>
    </row>
    <row r="26" spans="1:7" x14ac:dyDescent="0.25">
      <c r="B26" s="12" t="str">
        <f>Iskolák!B3</f>
        <v>Deák Ferenc Gimnázium Fehérgyarmat</v>
      </c>
      <c r="C26" s="12" t="s">
        <v>180</v>
      </c>
      <c r="D26" s="12" t="s">
        <v>29</v>
      </c>
      <c r="E26" s="40">
        <v>71.900000000000006</v>
      </c>
      <c r="F26" s="12">
        <f>IF(E26&lt;&gt;"",_xlfn.RANK.EQ(E26,E$26:E$33,1),"")</f>
        <v>2</v>
      </c>
      <c r="G26" s="12">
        <f t="shared" si="2"/>
        <v>7</v>
      </c>
    </row>
    <row r="27" spans="1:7" x14ac:dyDescent="0.25">
      <c r="B27" s="12" t="str">
        <f>Iskolák!B4</f>
        <v>Szent Imre Katolikus Gimnázium, Általános Iskola és Kollégium</v>
      </c>
      <c r="C27" s="12" t="s">
        <v>181</v>
      </c>
      <c r="D27" s="12" t="s">
        <v>29</v>
      </c>
      <c r="E27" s="40">
        <v>72.599999999999994</v>
      </c>
      <c r="F27" s="12">
        <f t="shared" ref="F27:F33" si="4">IF(E27&lt;&gt;"",_xlfn.RANK.EQ(E27,E$26:E$33,1),"")</f>
        <v>5</v>
      </c>
      <c r="G27" s="12">
        <f t="shared" si="2"/>
        <v>4</v>
      </c>
    </row>
    <row r="28" spans="1:7" x14ac:dyDescent="0.25">
      <c r="B28" s="12" t="str">
        <f>Iskolák!B5</f>
        <v>Eötvös József Gyakorló Általános Iskola és Gimnázium</v>
      </c>
      <c r="C28" s="12" t="s">
        <v>263</v>
      </c>
      <c r="D28" s="12" t="s">
        <v>29</v>
      </c>
      <c r="E28" s="40">
        <v>79.400000000000006</v>
      </c>
      <c r="F28" s="12">
        <f t="shared" si="4"/>
        <v>7</v>
      </c>
      <c r="G28" s="12">
        <f t="shared" si="2"/>
        <v>2</v>
      </c>
    </row>
    <row r="29" spans="1:7" x14ac:dyDescent="0.25">
      <c r="B29" s="12" t="str">
        <f>Iskolák!B6</f>
        <v>Báthory István Gimnázium és Szakközépiskola, Nyírbátor</v>
      </c>
      <c r="C29" s="14" t="s">
        <v>182</v>
      </c>
      <c r="D29" s="12" t="s">
        <v>29</v>
      </c>
      <c r="E29" s="40">
        <v>79.400000000000006</v>
      </c>
      <c r="F29" s="12">
        <f t="shared" si="4"/>
        <v>7</v>
      </c>
      <c r="G29" s="12">
        <f t="shared" si="2"/>
        <v>2</v>
      </c>
    </row>
    <row r="30" spans="1:7" x14ac:dyDescent="0.25">
      <c r="B30" s="12" t="str">
        <f>Iskolák!B7</f>
        <v>Arany János Gimnázium és Általános Iskola</v>
      </c>
      <c r="C30" s="12" t="s">
        <v>183</v>
      </c>
      <c r="D30" s="12" t="s">
        <v>29</v>
      </c>
      <c r="E30" s="40">
        <v>68.8</v>
      </c>
      <c r="F30" s="12">
        <f t="shared" si="4"/>
        <v>1</v>
      </c>
      <c r="G30" s="12">
        <f t="shared" si="2"/>
        <v>9</v>
      </c>
    </row>
    <row r="31" spans="1:7" x14ac:dyDescent="0.25">
      <c r="B31" s="12" t="str">
        <f>Iskolák!B8</f>
        <v>Nyíregyházi Evangélikus Kossuth Lajos Gimnázium</v>
      </c>
      <c r="C31" s="12" t="s">
        <v>265</v>
      </c>
      <c r="D31" s="12" t="s">
        <v>29</v>
      </c>
      <c r="E31" s="40">
        <v>72.900000000000006</v>
      </c>
      <c r="F31" s="12">
        <f t="shared" si="4"/>
        <v>6</v>
      </c>
      <c r="G31" s="12">
        <f t="shared" si="2"/>
        <v>3</v>
      </c>
    </row>
    <row r="32" spans="1:7" x14ac:dyDescent="0.25">
      <c r="B32" s="12" t="str">
        <f>Iskolák!B9</f>
        <v>Kőrösi Csoma Sándor Gimnázium és Szakközépiskola, Hajdúnánás</v>
      </c>
      <c r="C32" s="12" t="s">
        <v>184</v>
      </c>
      <c r="D32" s="12" t="s">
        <v>29</v>
      </c>
      <c r="E32" s="40">
        <v>72.3</v>
      </c>
      <c r="F32" s="12">
        <f t="shared" si="4"/>
        <v>4</v>
      </c>
      <c r="G32" s="12">
        <f t="shared" si="2"/>
        <v>5</v>
      </c>
    </row>
    <row r="33" spans="1:7" x14ac:dyDescent="0.25">
      <c r="B33" s="12" t="str">
        <f>Iskolák!B10</f>
        <v>Kossuth Lajos Gimnázium és Szakközépiskola, Tiszafüred</v>
      </c>
      <c r="C33" s="12" t="s">
        <v>185</v>
      </c>
      <c r="D33" s="12" t="s">
        <v>29</v>
      </c>
      <c r="E33" s="40">
        <v>71.900000000000006</v>
      </c>
      <c r="F33" s="12">
        <f t="shared" si="4"/>
        <v>2</v>
      </c>
      <c r="G33" s="12">
        <f t="shared" si="2"/>
        <v>7</v>
      </c>
    </row>
    <row r="34" spans="1:7" x14ac:dyDescent="0.25">
      <c r="E34" s="25"/>
    </row>
    <row r="35" spans="1:7" x14ac:dyDescent="0.25">
      <c r="A35" s="15"/>
      <c r="B35" s="15"/>
      <c r="C35" s="15"/>
      <c r="D35" s="15"/>
      <c r="E35" s="15"/>
      <c r="F35" s="15"/>
      <c r="G35" s="15"/>
    </row>
    <row r="36" spans="1:7" x14ac:dyDescent="0.25">
      <c r="A36" s="88" t="s">
        <v>10</v>
      </c>
      <c r="B36" s="87" t="s">
        <v>26</v>
      </c>
      <c r="C36" s="87" t="s">
        <v>1</v>
      </c>
      <c r="D36" s="87" t="s">
        <v>2</v>
      </c>
      <c r="E36" s="87" t="s">
        <v>3</v>
      </c>
      <c r="F36" s="87" t="s">
        <v>64</v>
      </c>
      <c r="G36" s="87" t="s">
        <v>5</v>
      </c>
    </row>
    <row r="37" spans="1:7" x14ac:dyDescent="0.25">
      <c r="B37" s="12" t="str">
        <f>Iskolák!B3</f>
        <v>Deák Ferenc Gimnázium Fehérgyarmat</v>
      </c>
      <c r="C37" s="12" t="s">
        <v>186</v>
      </c>
      <c r="D37" s="12" t="s">
        <v>29</v>
      </c>
      <c r="E37" s="116">
        <v>69.3</v>
      </c>
      <c r="F37" s="12">
        <f>IF(E37&lt;&gt;"",_xlfn.RANK.EQ(E37,E$37:E$44,1),"")</f>
        <v>5</v>
      </c>
      <c r="G37" s="12">
        <f t="shared" si="2"/>
        <v>4</v>
      </c>
    </row>
    <row r="38" spans="1:7" x14ac:dyDescent="0.25">
      <c r="B38" s="12" t="str">
        <f>Iskolák!B4</f>
        <v>Szent Imre Katolikus Gimnázium, Általános Iskola és Kollégium</v>
      </c>
      <c r="C38" s="12" t="s">
        <v>187</v>
      </c>
      <c r="D38" s="12" t="s">
        <v>29</v>
      </c>
      <c r="E38" s="116">
        <v>79.599999999999994</v>
      </c>
      <c r="F38" s="12">
        <f t="shared" ref="F38:F44" si="5">IF(E38&lt;&gt;"",_xlfn.RANK.EQ(E38,E$37:E$44,1),"")</f>
        <v>8</v>
      </c>
      <c r="G38" s="12">
        <f t="shared" si="2"/>
        <v>1</v>
      </c>
    </row>
    <row r="39" spans="1:7" x14ac:dyDescent="0.25">
      <c r="B39" s="12" t="str">
        <f>Iskolák!B5</f>
        <v>Eötvös József Gyakorló Általános Iskola és Gimnázium</v>
      </c>
      <c r="C39" s="12" t="s">
        <v>188</v>
      </c>
      <c r="D39" s="12" t="s">
        <v>29</v>
      </c>
      <c r="E39" s="116">
        <v>64.5</v>
      </c>
      <c r="F39" s="12">
        <f t="shared" si="5"/>
        <v>2</v>
      </c>
      <c r="G39" s="12">
        <f t="shared" si="2"/>
        <v>7</v>
      </c>
    </row>
    <row r="40" spans="1:7" x14ac:dyDescent="0.25">
      <c r="B40" s="12" t="str">
        <f>Iskolák!B6</f>
        <v>Báthory István Gimnázium és Szakközépiskola, Nyírbátor</v>
      </c>
      <c r="C40" s="14" t="s">
        <v>148</v>
      </c>
      <c r="D40" s="12" t="s">
        <v>29</v>
      </c>
      <c r="E40" s="116">
        <v>62.1</v>
      </c>
      <c r="F40" s="12">
        <f t="shared" si="5"/>
        <v>1</v>
      </c>
      <c r="G40" s="12">
        <f t="shared" si="2"/>
        <v>9</v>
      </c>
    </row>
    <row r="41" spans="1:7" x14ac:dyDescent="0.25">
      <c r="B41" s="12" t="str">
        <f>Iskolák!B7</f>
        <v>Arany János Gimnázium és Általános Iskola</v>
      </c>
      <c r="C41" s="12" t="s">
        <v>189</v>
      </c>
      <c r="D41" s="12" t="s">
        <v>29</v>
      </c>
      <c r="E41" s="116">
        <v>66.3</v>
      </c>
      <c r="F41" s="12">
        <f t="shared" si="5"/>
        <v>3</v>
      </c>
      <c r="G41" s="12">
        <f t="shared" si="2"/>
        <v>6</v>
      </c>
    </row>
    <row r="42" spans="1:7" x14ac:dyDescent="0.25">
      <c r="B42" s="12" t="str">
        <f>Iskolák!B8</f>
        <v>Nyíregyházi Evangélikus Kossuth Lajos Gimnázium</v>
      </c>
      <c r="C42" s="12" t="s">
        <v>190</v>
      </c>
      <c r="D42" s="12" t="s">
        <v>29</v>
      </c>
      <c r="E42" s="116">
        <v>71.7</v>
      </c>
      <c r="F42" s="12">
        <f t="shared" si="5"/>
        <v>7</v>
      </c>
      <c r="G42" s="12">
        <f t="shared" si="2"/>
        <v>2</v>
      </c>
    </row>
    <row r="43" spans="1:7" x14ac:dyDescent="0.25">
      <c r="B43" s="12" t="str">
        <f>Iskolák!B9</f>
        <v>Kőrösi Csoma Sándor Gimnázium és Szakközépiskola, Hajdúnánás</v>
      </c>
      <c r="C43" s="12" t="s">
        <v>191</v>
      </c>
      <c r="D43" s="12" t="s">
        <v>29</v>
      </c>
      <c r="E43" s="116">
        <v>68.3</v>
      </c>
      <c r="F43" s="12">
        <f t="shared" si="5"/>
        <v>4</v>
      </c>
      <c r="G43" s="12">
        <f t="shared" si="2"/>
        <v>5</v>
      </c>
    </row>
    <row r="44" spans="1:7" x14ac:dyDescent="0.25">
      <c r="B44" s="12" t="str">
        <f>Iskolák!B10</f>
        <v>Kossuth Lajos Gimnázium és Szakközépiskola, Tiszafüred</v>
      </c>
      <c r="C44" s="12" t="s">
        <v>192</v>
      </c>
      <c r="D44" s="12" t="s">
        <v>29</v>
      </c>
      <c r="E44" s="116">
        <v>71.599999999999994</v>
      </c>
      <c r="F44" s="12">
        <f t="shared" si="5"/>
        <v>6</v>
      </c>
      <c r="G44" s="12">
        <f t="shared" si="2"/>
        <v>3</v>
      </c>
    </row>
    <row r="45" spans="1:7" x14ac:dyDescent="0.25">
      <c r="E45" s="116"/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{3E46824A-F153-4F12-8920-0CB1D45CC6AD}</x14:id>
        </ext>
      </extLst>
    </cfRule>
  </conditionalFormatting>
  <conditionalFormatting sqref="G4:G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{1482AB1B-8CE3-4F63-869C-7E545E805FF5}</x14:id>
        </ext>
      </extLst>
    </cfRule>
  </conditionalFormatting>
  <conditionalFormatting sqref="G15:G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{D322557E-C8D9-41FC-B6BF-5A0E7BD85A2C}</x14:id>
        </ext>
      </extLst>
    </cfRule>
  </conditionalFormatting>
  <conditionalFormatting sqref="G26:G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{67CDBF8C-B806-4F05-A44D-B7E3FCF31078}</x14:id>
        </ext>
      </extLst>
    </cfRule>
  </conditionalFormatting>
  <conditionalFormatting sqref="G37:G4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{F9258847-A83B-4691-982B-97E798C9063E}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46824A-F153-4F12-8920-0CB1D45CC6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1482AB1B-8CE3-4F63-869C-7E545E805F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G4:G12</xm:sqref>
        </x14:conditionalFormatting>
        <x14:conditionalFormatting xmlns:xm="http://schemas.microsoft.com/office/excel/2006/main">
          <x14:cfRule type="dataBar" id="{D322557E-C8D9-41FC-B6BF-5A0E7BD85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G15:G23</xm:sqref>
        </x14:conditionalFormatting>
        <x14:conditionalFormatting xmlns:xm="http://schemas.microsoft.com/office/excel/2006/main">
          <x14:cfRule type="dataBar" id="{67CDBF8C-B806-4F05-A44D-B7E3FCF3107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G26:G34</xm:sqref>
        </x14:conditionalFormatting>
        <x14:conditionalFormatting xmlns:xm="http://schemas.microsoft.com/office/excel/2006/main">
          <x14:cfRule type="dataBar" id="{F9258847-A83B-4691-982B-97E798C906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G37:G44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zoomScale="85" zoomScaleNormal="85" workbookViewId="0">
      <selection activeCell="C37" sqref="C37"/>
    </sheetView>
  </sheetViews>
  <sheetFormatPr defaultRowHeight="15" x14ac:dyDescent="0.25"/>
  <cols>
    <col min="1" max="1" width="15.28515625" style="12" bestFit="1" customWidth="1"/>
    <col min="2" max="2" width="62.7109375" style="12" customWidth="1"/>
    <col min="3" max="3" width="23.140625" style="12" bestFit="1" customWidth="1"/>
    <col min="4" max="4" width="12.42578125" style="12" bestFit="1" customWidth="1"/>
    <col min="5" max="5" width="10.140625" style="32" bestFit="1" customWidth="1"/>
    <col min="6" max="6" width="4.85546875" style="32" bestFit="1" customWidth="1"/>
    <col min="7" max="7" width="9.5703125" style="12" bestFit="1" customWidth="1"/>
    <col min="8" max="8" width="3.5703125" style="12" customWidth="1"/>
    <col min="9" max="9" width="4.140625" style="12" customWidth="1"/>
    <col min="10" max="10" width="3.5703125" style="12" customWidth="1"/>
    <col min="11" max="11" width="21.42578125" style="75" bestFit="1" customWidth="1"/>
    <col min="12" max="12" width="19.42578125" style="12" bestFit="1" customWidth="1"/>
    <col min="13" max="13" width="16.140625" style="12" bestFit="1" customWidth="1"/>
    <col min="14" max="14" width="9" style="12" customWidth="1"/>
    <col min="15" max="16384" width="9.140625" style="12"/>
  </cols>
  <sheetData>
    <row r="1" spans="1:14" ht="21" x14ac:dyDescent="0.25">
      <c r="A1" s="127" t="s">
        <v>30</v>
      </c>
      <c r="B1" s="127"/>
      <c r="C1" s="127"/>
      <c r="D1" s="127"/>
      <c r="E1" s="127"/>
      <c r="F1" s="127"/>
      <c r="G1" s="127"/>
    </row>
    <row r="2" spans="1:14" s="77" customForma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 t="s">
        <v>32</v>
      </c>
      <c r="L2" s="79" t="s">
        <v>25</v>
      </c>
      <c r="M2" s="79" t="s">
        <v>33</v>
      </c>
      <c r="N2" s="79" t="s">
        <v>46</v>
      </c>
    </row>
    <row r="3" spans="1:14" x14ac:dyDescent="0.25">
      <c r="A3" s="80" t="s">
        <v>12</v>
      </c>
      <c r="B3" s="79" t="s">
        <v>26</v>
      </c>
      <c r="C3" s="79" t="s">
        <v>1</v>
      </c>
      <c r="D3" s="79" t="s">
        <v>2</v>
      </c>
      <c r="E3" s="79" t="s">
        <v>3</v>
      </c>
      <c r="F3" s="79" t="s">
        <v>64</v>
      </c>
      <c r="G3" s="79" t="s">
        <v>5</v>
      </c>
      <c r="K3" s="75" t="s">
        <v>18</v>
      </c>
      <c r="L3" s="12" t="str">
        <f>Iskolák!B3</f>
        <v>Deák Ferenc Gimnázium Fehérgyarmat</v>
      </c>
      <c r="M3" s="12">
        <f>SUMIF(B$3:B$44, Iskolák!B3, G$3:G$44)</f>
        <v>3</v>
      </c>
      <c r="N3" s="12">
        <f>IF(M3&lt;&gt;"",_xlfn.RANK.EQ(M3,M$3:M$10),"")</f>
        <v>8</v>
      </c>
    </row>
    <row r="4" spans="1:14" x14ac:dyDescent="0.25">
      <c r="B4" s="12" t="str">
        <f>Iskolák!B3</f>
        <v>Deák Ferenc Gimnázium Fehérgyarmat</v>
      </c>
      <c r="C4" s="12" t="s">
        <v>193</v>
      </c>
      <c r="D4" s="12" t="s">
        <v>30</v>
      </c>
      <c r="E4" s="25">
        <v>2.491898148148148E-3</v>
      </c>
      <c r="F4" s="32">
        <f>IF(E4&lt;&gt;"",_xlfn.RANK.EQ(E4,E$4:E$11,1),"")</f>
        <v>7</v>
      </c>
      <c r="G4" s="12">
        <f>IF(F4&lt;&gt;"",IF(F4=1,9,9-F4),"")</f>
        <v>2</v>
      </c>
      <c r="K4" s="75" t="s">
        <v>7</v>
      </c>
      <c r="L4" s="12" t="str">
        <f>Iskolák!B4</f>
        <v>Szent Imre Katolikus Gimnázium, Általános Iskola és Kollégium</v>
      </c>
      <c r="M4" s="12">
        <f>SUMIF(B$3:B$44, Iskolák!B4, G$3:G$44)</f>
        <v>27</v>
      </c>
      <c r="N4" s="12">
        <f t="shared" ref="N4:N10" si="0">IF(M4&lt;&gt;"",_xlfn.RANK.EQ(M4,M$3:M$10),"")</f>
        <v>1</v>
      </c>
    </row>
    <row r="5" spans="1:14" x14ac:dyDescent="0.25">
      <c r="B5" s="12" t="str">
        <f>Iskolák!B4</f>
        <v>Szent Imre Katolikus Gimnázium, Általános Iskola és Kollégium</v>
      </c>
      <c r="C5" s="12" t="s">
        <v>323</v>
      </c>
      <c r="D5" s="12" t="s">
        <v>30</v>
      </c>
      <c r="E5" s="25">
        <v>2.0949074074074073E-3</v>
      </c>
      <c r="F5" s="32">
        <f t="shared" ref="F5:F11" si="1">IF(E5&lt;&gt;"",_xlfn.RANK.EQ(E5,E$4:E$11,1),"")</f>
        <v>4</v>
      </c>
      <c r="G5" s="12">
        <f t="shared" ref="G5:G44" si="2">IF(F5&lt;&gt;"",IF(F5=1,9,9-F5),"")</f>
        <v>5</v>
      </c>
      <c r="K5" s="75" t="s">
        <v>19</v>
      </c>
      <c r="L5" s="12" t="str">
        <f>Iskolák!B5</f>
        <v>Eötvös József Gyakorló Általános Iskola és Gimnázium</v>
      </c>
      <c r="M5" s="12">
        <f>SUMIF(B$3:B$44, Iskolák!B5, G$3:G$44)</f>
        <v>16</v>
      </c>
      <c r="N5" s="12">
        <f t="shared" si="0"/>
        <v>6</v>
      </c>
    </row>
    <row r="6" spans="1:14" x14ac:dyDescent="0.25">
      <c r="B6" s="12" t="str">
        <f>Iskolák!B5</f>
        <v>Eötvös József Gyakorló Általános Iskola és Gimnázium</v>
      </c>
      <c r="C6" s="12" t="s">
        <v>194</v>
      </c>
      <c r="D6" s="12" t="s">
        <v>30</v>
      </c>
      <c r="E6" s="25">
        <v>2.3229166666666663E-3</v>
      </c>
      <c r="F6" s="32">
        <f t="shared" si="1"/>
        <v>5</v>
      </c>
      <c r="G6" s="12">
        <f t="shared" si="2"/>
        <v>4</v>
      </c>
      <c r="K6" s="75" t="s">
        <v>20</v>
      </c>
      <c r="L6" s="12" t="str">
        <f>Iskolák!B6</f>
        <v>Báthory István Gimnázium és Szakközépiskola, Nyírbátor</v>
      </c>
      <c r="M6" s="12">
        <f>SUMIF(B$3:B$44, Iskolák!B6, G$3:G$44)</f>
        <v>21</v>
      </c>
      <c r="N6" s="12">
        <f t="shared" si="0"/>
        <v>3</v>
      </c>
    </row>
    <row r="7" spans="1:14" x14ac:dyDescent="0.25">
      <c r="B7" s="12" t="str">
        <f>Iskolák!B6</f>
        <v>Báthory István Gimnázium és Szakközépiskola, Nyírbátor</v>
      </c>
      <c r="C7" s="14" t="s">
        <v>195</v>
      </c>
      <c r="D7" s="12" t="s">
        <v>30</v>
      </c>
      <c r="E7" s="25">
        <v>2.0173611111111108E-3</v>
      </c>
      <c r="F7" s="32">
        <f t="shared" si="1"/>
        <v>2</v>
      </c>
      <c r="G7" s="12">
        <f t="shared" si="2"/>
        <v>7</v>
      </c>
      <c r="K7" s="75" t="s">
        <v>21</v>
      </c>
      <c r="L7" s="12" t="str">
        <f>Iskolák!B7</f>
        <v>Arany János Gimnázium és Általános Iskola</v>
      </c>
      <c r="M7" s="12">
        <f>SUMIF(B$3:B$44, Iskolák!B7, G$3:G$44)</f>
        <v>17</v>
      </c>
      <c r="N7" s="12">
        <f t="shared" si="0"/>
        <v>5</v>
      </c>
    </row>
    <row r="8" spans="1:14" x14ac:dyDescent="0.25">
      <c r="B8" s="12" t="str">
        <f>Iskolák!B7</f>
        <v>Arany János Gimnázium és Általános Iskola</v>
      </c>
      <c r="C8" s="12" t="s">
        <v>196</v>
      </c>
      <c r="D8" s="12" t="s">
        <v>30</v>
      </c>
      <c r="E8" s="25">
        <v>2.3414351851851851E-3</v>
      </c>
      <c r="F8" s="32">
        <f t="shared" si="1"/>
        <v>6</v>
      </c>
      <c r="G8" s="12">
        <f t="shared" si="2"/>
        <v>3</v>
      </c>
      <c r="K8" s="75" t="s">
        <v>22</v>
      </c>
      <c r="L8" s="12" t="str">
        <f>Iskolák!B8</f>
        <v>Nyíregyházi Evangélikus Kossuth Lajos Gimnázium</v>
      </c>
      <c r="M8" s="12">
        <f>SUMIF(B$3:B$44, Iskolák!B8, G$3:G$44)</f>
        <v>19</v>
      </c>
      <c r="N8" s="12">
        <f t="shared" si="0"/>
        <v>4</v>
      </c>
    </row>
    <row r="9" spans="1:14" x14ac:dyDescent="0.25">
      <c r="B9" s="12" t="str">
        <f>Iskolák!B8</f>
        <v>Nyíregyházi Evangélikus Kossuth Lajos Gimnázium</v>
      </c>
      <c r="C9" s="12" t="s">
        <v>197</v>
      </c>
      <c r="D9" s="12" t="s">
        <v>30</v>
      </c>
      <c r="E9" s="25">
        <v>1.9513888888888888E-3</v>
      </c>
      <c r="F9" s="32">
        <f t="shared" si="1"/>
        <v>1</v>
      </c>
      <c r="G9" s="12">
        <f t="shared" si="2"/>
        <v>9</v>
      </c>
      <c r="K9" s="75" t="s">
        <v>23</v>
      </c>
      <c r="L9" s="12" t="str">
        <f>Iskolák!B9</f>
        <v>Kőrösi Csoma Sándor Gimnázium és Szakközépiskola, Hajdúnánás</v>
      </c>
      <c r="M9" s="12">
        <f>SUMIF(B$3:B$44, Iskolák!B9, G$3:G$44)</f>
        <v>26</v>
      </c>
      <c r="N9" s="12">
        <f t="shared" si="0"/>
        <v>2</v>
      </c>
    </row>
    <row r="10" spans="1:14" x14ac:dyDescent="0.25">
      <c r="B10" s="12" t="str">
        <f>Iskolák!B9</f>
        <v>Kőrösi Csoma Sándor Gimnázium és Szakközépiskola, Hajdúnánás</v>
      </c>
      <c r="C10" s="12" t="s">
        <v>198</v>
      </c>
      <c r="D10" s="12" t="s">
        <v>30</v>
      </c>
      <c r="E10" s="25">
        <v>2.0613425925925925E-3</v>
      </c>
      <c r="F10" s="32">
        <f t="shared" si="1"/>
        <v>3</v>
      </c>
      <c r="G10" s="12">
        <f t="shared" si="2"/>
        <v>6</v>
      </c>
      <c r="K10" s="75" t="s">
        <v>24</v>
      </c>
      <c r="L10" s="12" t="str">
        <f>Iskolák!B10</f>
        <v>Kossuth Lajos Gimnázium és Szakközépiskola, Tiszafüred</v>
      </c>
      <c r="M10" s="12">
        <f>SUMIF(B$3:B$44, Iskolák!B10, G$3:G$44)</f>
        <v>16</v>
      </c>
      <c r="N10" s="12">
        <f t="shared" si="0"/>
        <v>6</v>
      </c>
    </row>
    <row r="11" spans="1:14" x14ac:dyDescent="0.25">
      <c r="B11" s="12" t="str">
        <f>Iskolák!B10</f>
        <v>Kossuth Lajos Gimnázium és Szakközépiskola, Tiszafüred</v>
      </c>
      <c r="D11" s="12" t="s">
        <v>30</v>
      </c>
      <c r="E11" s="117"/>
      <c r="F11" s="32" t="str">
        <f t="shared" si="1"/>
        <v/>
      </c>
      <c r="G11" s="12" t="str">
        <f t="shared" si="2"/>
        <v/>
      </c>
    </row>
    <row r="12" spans="1:14" x14ac:dyDescent="0.25">
      <c r="E12" s="33"/>
    </row>
    <row r="13" spans="1:14" x14ac:dyDescent="0.25">
      <c r="A13" s="16"/>
      <c r="B13" s="16"/>
      <c r="C13" s="16"/>
      <c r="D13" s="16"/>
      <c r="E13" s="37"/>
      <c r="F13" s="37"/>
      <c r="G13" s="16"/>
    </row>
    <row r="14" spans="1:14" x14ac:dyDescent="0.25">
      <c r="A14" s="80" t="s">
        <v>13</v>
      </c>
      <c r="B14" s="79" t="s">
        <v>26</v>
      </c>
      <c r="C14" s="79" t="s">
        <v>1</v>
      </c>
      <c r="D14" s="79" t="s">
        <v>2</v>
      </c>
      <c r="E14" s="79" t="s">
        <v>3</v>
      </c>
      <c r="F14" s="79" t="s">
        <v>64</v>
      </c>
      <c r="G14" s="79" t="s">
        <v>5</v>
      </c>
    </row>
    <row r="15" spans="1:14" x14ac:dyDescent="0.25">
      <c r="B15" s="12" t="str">
        <f>Iskolák!B3</f>
        <v>Deák Ferenc Gimnázium Fehérgyarmat</v>
      </c>
      <c r="C15" s="12" t="s">
        <v>212</v>
      </c>
      <c r="D15" s="12" t="s">
        <v>30</v>
      </c>
      <c r="E15" s="25">
        <v>1.9259259259259262E-3</v>
      </c>
      <c r="F15" s="32">
        <f t="shared" ref="F15:F22" si="3">IF(E15&lt;&gt;"",_xlfn.RANK.EQ(E15,E$15:E$22,1),"")</f>
        <v>8</v>
      </c>
      <c r="G15" s="12">
        <f t="shared" si="2"/>
        <v>1</v>
      </c>
    </row>
    <row r="16" spans="1:14" x14ac:dyDescent="0.25">
      <c r="B16" s="12" t="str">
        <f>Iskolák!B4</f>
        <v>Szent Imre Katolikus Gimnázium, Általános Iskola és Kollégium</v>
      </c>
      <c r="C16" s="12" t="s">
        <v>199</v>
      </c>
      <c r="D16" s="12" t="s">
        <v>30</v>
      </c>
      <c r="E16" s="25">
        <v>1.5798611111111111E-3</v>
      </c>
      <c r="F16" s="32">
        <f t="shared" si="3"/>
        <v>1</v>
      </c>
      <c r="G16" s="12">
        <f t="shared" si="2"/>
        <v>9</v>
      </c>
    </row>
    <row r="17" spans="1:7" x14ac:dyDescent="0.25">
      <c r="B17" s="12" t="str">
        <f>Iskolák!B5</f>
        <v>Eötvös József Gyakorló Általános Iskola és Gimnázium</v>
      </c>
      <c r="C17" s="12" t="s">
        <v>200</v>
      </c>
      <c r="D17" s="12" t="s">
        <v>30</v>
      </c>
      <c r="E17" s="25">
        <v>1.8101851851851849E-3</v>
      </c>
      <c r="F17" s="32">
        <f t="shared" si="3"/>
        <v>6</v>
      </c>
      <c r="G17" s="12">
        <f t="shared" si="2"/>
        <v>3</v>
      </c>
    </row>
    <row r="18" spans="1:7" x14ac:dyDescent="0.25">
      <c r="B18" s="12" t="str">
        <f>Iskolák!B6</f>
        <v>Báthory István Gimnázium és Szakközépiskola, Nyírbátor</v>
      </c>
      <c r="C18" s="14" t="s">
        <v>201</v>
      </c>
      <c r="D18" s="12" t="s">
        <v>30</v>
      </c>
      <c r="E18" s="25">
        <v>1.7696759259259261E-3</v>
      </c>
      <c r="F18" s="32">
        <f t="shared" si="3"/>
        <v>5</v>
      </c>
      <c r="G18" s="12">
        <f t="shared" si="2"/>
        <v>4</v>
      </c>
    </row>
    <row r="19" spans="1:7" x14ac:dyDescent="0.25">
      <c r="B19" s="12" t="str">
        <f>Iskolák!B7</f>
        <v>Arany János Gimnázium és Általános Iskola</v>
      </c>
      <c r="C19" s="12" t="s">
        <v>202</v>
      </c>
      <c r="D19" s="12" t="s">
        <v>30</v>
      </c>
      <c r="E19" s="25">
        <v>1.7094907407407408E-3</v>
      </c>
      <c r="F19" s="32">
        <f t="shared" si="3"/>
        <v>4</v>
      </c>
      <c r="G19" s="12">
        <f t="shared" si="2"/>
        <v>5</v>
      </c>
    </row>
    <row r="20" spans="1:7" x14ac:dyDescent="0.25">
      <c r="B20" s="12" t="str">
        <f>Iskolák!B8</f>
        <v>Nyíregyházi Evangélikus Kossuth Lajos Gimnázium</v>
      </c>
      <c r="C20" s="12" t="s">
        <v>203</v>
      </c>
      <c r="D20" s="12" t="s">
        <v>30</v>
      </c>
      <c r="E20" s="25">
        <v>1.8796296296296295E-3</v>
      </c>
      <c r="F20" s="32">
        <f t="shared" si="3"/>
        <v>7</v>
      </c>
      <c r="G20" s="12">
        <f t="shared" si="2"/>
        <v>2</v>
      </c>
    </row>
    <row r="21" spans="1:7" x14ac:dyDescent="0.25">
      <c r="B21" s="12" t="str">
        <f>Iskolák!B9</f>
        <v>Kőrösi Csoma Sándor Gimnázium és Szakközépiskola, Hajdúnánás</v>
      </c>
      <c r="C21" s="12" t="s">
        <v>204</v>
      </c>
      <c r="D21" s="12" t="s">
        <v>30</v>
      </c>
      <c r="E21" s="25">
        <v>1.6689814814814814E-3</v>
      </c>
      <c r="F21" s="32">
        <f t="shared" si="3"/>
        <v>3</v>
      </c>
      <c r="G21" s="12">
        <f t="shared" si="2"/>
        <v>6</v>
      </c>
    </row>
    <row r="22" spans="1:7" x14ac:dyDescent="0.25">
      <c r="B22" s="12" t="str">
        <f>Iskolák!B10</f>
        <v>Kossuth Lajos Gimnázium és Szakközépiskola, Tiszafüred</v>
      </c>
      <c r="C22" s="12" t="s">
        <v>205</v>
      </c>
      <c r="D22" s="12" t="s">
        <v>30</v>
      </c>
      <c r="E22" s="25">
        <v>1.5937499999999999E-3</v>
      </c>
      <c r="F22" s="32">
        <f t="shared" si="3"/>
        <v>2</v>
      </c>
      <c r="G22" s="12">
        <f t="shared" si="2"/>
        <v>7</v>
      </c>
    </row>
    <row r="23" spans="1:7" x14ac:dyDescent="0.25">
      <c r="E23" s="33"/>
    </row>
    <row r="24" spans="1:7" x14ac:dyDescent="0.25">
      <c r="A24" s="16"/>
      <c r="B24" s="16"/>
      <c r="C24" s="16"/>
      <c r="D24" s="16"/>
      <c r="E24" s="37"/>
      <c r="F24" s="37"/>
      <c r="G24" s="16"/>
    </row>
    <row r="25" spans="1:7" x14ac:dyDescent="0.25">
      <c r="A25" s="80" t="s">
        <v>14</v>
      </c>
      <c r="B25" s="79" t="s">
        <v>26</v>
      </c>
      <c r="C25" s="79" t="s">
        <v>1</v>
      </c>
      <c r="D25" s="79" t="s">
        <v>2</v>
      </c>
      <c r="E25" s="79" t="s">
        <v>3</v>
      </c>
      <c r="F25" s="79" t="s">
        <v>64</v>
      </c>
      <c r="G25" s="79" t="s">
        <v>5</v>
      </c>
    </row>
    <row r="26" spans="1:7" x14ac:dyDescent="0.25">
      <c r="B26" s="12" t="str">
        <f>Iskolák!B3</f>
        <v>Deák Ferenc Gimnázium Fehérgyarmat</v>
      </c>
      <c r="C26" s="12" t="s">
        <v>206</v>
      </c>
      <c r="D26" s="12" t="s">
        <v>30</v>
      </c>
      <c r="E26" s="25"/>
      <c r="F26" s="32" t="str">
        <f>IF(E26&lt;&gt;"",_xlfn.RANK.EQ(E26,E$26:E$33,1),"")</f>
        <v/>
      </c>
      <c r="G26" s="12" t="str">
        <f t="shared" si="2"/>
        <v/>
      </c>
    </row>
    <row r="27" spans="1:7" x14ac:dyDescent="0.25">
      <c r="B27" s="12" t="str">
        <f>Iskolák!B4</f>
        <v>Szent Imre Katolikus Gimnázium, Általános Iskola és Kollégium</v>
      </c>
      <c r="C27" s="12" t="s">
        <v>207</v>
      </c>
      <c r="D27" s="12" t="s">
        <v>30</v>
      </c>
      <c r="E27" s="25">
        <v>2.1122685185185185E-3</v>
      </c>
      <c r="F27" s="32">
        <f t="shared" ref="F27:F33" si="4">IF(E27&lt;&gt;"",_xlfn.RANK.EQ(E27,E$26:E$33,1),"")</f>
        <v>1</v>
      </c>
      <c r="G27" s="12">
        <f t="shared" si="2"/>
        <v>9</v>
      </c>
    </row>
    <row r="28" spans="1:7" x14ac:dyDescent="0.25">
      <c r="B28" s="12" t="str">
        <f>Iskolák!B5</f>
        <v>Eötvös József Gyakorló Általános Iskola és Gimnázium</v>
      </c>
      <c r="C28" s="12" t="s">
        <v>326</v>
      </c>
      <c r="D28" s="12" t="s">
        <v>30</v>
      </c>
      <c r="E28" s="25">
        <v>2.2500000000000003E-3</v>
      </c>
      <c r="F28" s="32">
        <f t="shared" si="4"/>
        <v>5</v>
      </c>
      <c r="G28" s="12">
        <f t="shared" si="2"/>
        <v>4</v>
      </c>
    </row>
    <row r="29" spans="1:7" x14ac:dyDescent="0.25">
      <c r="B29" s="12" t="str">
        <f>Iskolák!B6</f>
        <v>Báthory István Gimnázium és Szakközépiskola, Nyírbátor</v>
      </c>
      <c r="C29" s="14" t="s">
        <v>208</v>
      </c>
      <c r="D29" s="12" t="s">
        <v>30</v>
      </c>
      <c r="E29" s="25">
        <v>2.1250000000000002E-3</v>
      </c>
      <c r="F29" s="32">
        <f t="shared" si="4"/>
        <v>2</v>
      </c>
      <c r="G29" s="12">
        <f t="shared" si="2"/>
        <v>7</v>
      </c>
    </row>
    <row r="30" spans="1:7" x14ac:dyDescent="0.25">
      <c r="B30" s="12" t="str">
        <f>Iskolák!B7</f>
        <v>Arany János Gimnázium és Általános Iskola</v>
      </c>
      <c r="C30" s="12" t="s">
        <v>352</v>
      </c>
      <c r="D30" s="12" t="s">
        <v>30</v>
      </c>
      <c r="E30" s="25">
        <v>2.3657407407407407E-3</v>
      </c>
      <c r="F30" s="32">
        <f t="shared" si="4"/>
        <v>6</v>
      </c>
      <c r="G30" s="12">
        <f t="shared" si="2"/>
        <v>3</v>
      </c>
    </row>
    <row r="31" spans="1:7" x14ac:dyDescent="0.25">
      <c r="B31" s="12" t="str">
        <f>Iskolák!B8</f>
        <v>Nyíregyházi Evangélikus Kossuth Lajos Gimnázium</v>
      </c>
      <c r="C31" s="12" t="s">
        <v>209</v>
      </c>
      <c r="D31" s="12" t="s">
        <v>30</v>
      </c>
      <c r="E31" s="25">
        <v>2.1435185185185186E-3</v>
      </c>
      <c r="F31" s="32">
        <f t="shared" si="4"/>
        <v>3</v>
      </c>
      <c r="G31" s="12">
        <f t="shared" si="2"/>
        <v>6</v>
      </c>
    </row>
    <row r="32" spans="1:7" x14ac:dyDescent="0.25">
      <c r="B32" s="12" t="str">
        <f>Iskolák!B9</f>
        <v>Kőrösi Csoma Sándor Gimnázium és Szakközépiskola, Hajdúnánás</v>
      </c>
      <c r="C32" s="12" t="s">
        <v>210</v>
      </c>
      <c r="D32" s="12" t="s">
        <v>30</v>
      </c>
      <c r="E32" s="25">
        <v>2.1967592592592594E-3</v>
      </c>
      <c r="F32" s="32">
        <f t="shared" si="4"/>
        <v>4</v>
      </c>
      <c r="G32" s="12">
        <f t="shared" si="2"/>
        <v>5</v>
      </c>
    </row>
    <row r="33" spans="1:7" x14ac:dyDescent="0.25">
      <c r="B33" s="12" t="str">
        <f>Iskolák!B10</f>
        <v>Kossuth Lajos Gimnázium és Szakközépiskola, Tiszafüred</v>
      </c>
      <c r="C33" s="12" t="s">
        <v>211</v>
      </c>
      <c r="D33" s="12" t="s">
        <v>30</v>
      </c>
      <c r="E33" s="25">
        <v>2.4317129629629632E-3</v>
      </c>
      <c r="F33" s="32">
        <f t="shared" si="4"/>
        <v>7</v>
      </c>
      <c r="G33" s="12">
        <f t="shared" si="2"/>
        <v>2</v>
      </c>
    </row>
    <row r="34" spans="1:7" x14ac:dyDescent="0.25">
      <c r="E34" s="33"/>
    </row>
    <row r="35" spans="1:7" x14ac:dyDescent="0.25">
      <c r="A35" s="16"/>
      <c r="B35" s="16"/>
      <c r="C35" s="16"/>
      <c r="D35" s="16"/>
      <c r="E35" s="37"/>
      <c r="F35" s="37"/>
      <c r="G35" s="16"/>
    </row>
    <row r="36" spans="1:7" x14ac:dyDescent="0.25">
      <c r="A36" s="80" t="s">
        <v>15</v>
      </c>
      <c r="B36" s="79" t="s">
        <v>26</v>
      </c>
      <c r="C36" s="79" t="s">
        <v>1</v>
      </c>
      <c r="D36" s="79" t="s">
        <v>2</v>
      </c>
      <c r="E36" s="79" t="s">
        <v>3</v>
      </c>
      <c r="F36" s="79" t="s">
        <v>64</v>
      </c>
      <c r="G36" s="79" t="s">
        <v>5</v>
      </c>
    </row>
    <row r="37" spans="1:7" x14ac:dyDescent="0.25">
      <c r="B37" s="12" t="str">
        <f>Iskolák!B3</f>
        <v>Deák Ferenc Gimnázium Fehérgyarmat</v>
      </c>
      <c r="D37" s="12" t="s">
        <v>30</v>
      </c>
      <c r="E37" s="25"/>
      <c r="F37" s="32" t="str">
        <f>IF(E37&lt;&gt;"",_xlfn.RANK.EQ(E37,E$37:E$44,1),"")</f>
        <v/>
      </c>
      <c r="G37" s="12" t="str">
        <f t="shared" si="2"/>
        <v/>
      </c>
    </row>
    <row r="38" spans="1:7" x14ac:dyDescent="0.25">
      <c r="B38" s="12" t="str">
        <f>Iskolák!B4</f>
        <v>Szent Imre Katolikus Gimnázium, Általános Iskola és Kollégium</v>
      </c>
      <c r="C38" s="12" t="s">
        <v>213</v>
      </c>
      <c r="D38" s="12" t="s">
        <v>30</v>
      </c>
      <c r="E38" s="25">
        <v>1.6979166666666664E-3</v>
      </c>
      <c r="F38" s="32">
        <f t="shared" ref="F38:F44" si="5">IF(E38&lt;&gt;"",_xlfn.RANK.EQ(E38,E$37:E$44,1),"")</f>
        <v>5</v>
      </c>
      <c r="G38" s="12">
        <f t="shared" si="2"/>
        <v>4</v>
      </c>
    </row>
    <row r="39" spans="1:7" x14ac:dyDescent="0.25">
      <c r="B39" s="12" t="str">
        <f>Iskolák!B5</f>
        <v>Eötvös József Gyakorló Általános Iskola és Gimnázium</v>
      </c>
      <c r="C39" s="12" t="s">
        <v>214</v>
      </c>
      <c r="D39" s="12" t="s">
        <v>30</v>
      </c>
      <c r="E39" s="25">
        <v>1.6585648148148148E-3</v>
      </c>
      <c r="F39" s="32">
        <f t="shared" si="5"/>
        <v>4</v>
      </c>
      <c r="G39" s="12">
        <f t="shared" si="2"/>
        <v>5</v>
      </c>
    </row>
    <row r="40" spans="1:7" x14ac:dyDescent="0.25">
      <c r="B40" s="12" t="str">
        <f>Iskolák!B6</f>
        <v>Báthory István Gimnázium és Szakközépiskola, Nyírbátor</v>
      </c>
      <c r="C40" s="14" t="s">
        <v>215</v>
      </c>
      <c r="D40" s="12" t="s">
        <v>30</v>
      </c>
      <c r="E40" s="25">
        <v>1.7627314814814814E-3</v>
      </c>
      <c r="F40" s="32">
        <f t="shared" si="5"/>
        <v>6</v>
      </c>
      <c r="G40" s="12">
        <f t="shared" si="2"/>
        <v>3</v>
      </c>
    </row>
    <row r="41" spans="1:7" x14ac:dyDescent="0.25">
      <c r="B41" s="12" t="str">
        <f>Iskolák!B7</f>
        <v>Arany János Gimnázium és Általános Iskola</v>
      </c>
      <c r="C41" s="12" t="s">
        <v>216</v>
      </c>
      <c r="D41" s="12" t="s">
        <v>30</v>
      </c>
      <c r="E41" s="25">
        <v>1.6539351851851854E-3</v>
      </c>
      <c r="F41" s="32">
        <f t="shared" si="5"/>
        <v>3</v>
      </c>
      <c r="G41" s="12">
        <f t="shared" si="2"/>
        <v>6</v>
      </c>
    </row>
    <row r="42" spans="1:7" x14ac:dyDescent="0.25">
      <c r="B42" s="12" t="str">
        <f>Iskolák!B8</f>
        <v>Nyíregyházi Evangélikus Kossuth Lajos Gimnázium</v>
      </c>
      <c r="C42" s="12" t="s">
        <v>217</v>
      </c>
      <c r="D42" s="12" t="s">
        <v>30</v>
      </c>
      <c r="E42" s="25">
        <v>2.0439814814814813E-3</v>
      </c>
      <c r="F42" s="32">
        <f t="shared" si="5"/>
        <v>7</v>
      </c>
      <c r="G42" s="12">
        <f t="shared" si="2"/>
        <v>2</v>
      </c>
    </row>
    <row r="43" spans="1:7" x14ac:dyDescent="0.25">
      <c r="B43" s="12" t="str">
        <f>Iskolák!B9</f>
        <v>Kőrösi Csoma Sándor Gimnázium és Szakközépiskola, Hajdúnánás</v>
      </c>
      <c r="C43" s="12" t="s">
        <v>218</v>
      </c>
      <c r="D43" s="12" t="s">
        <v>30</v>
      </c>
      <c r="E43" s="25">
        <v>1.6331018518518517E-3</v>
      </c>
      <c r="F43" s="32">
        <f t="shared" si="5"/>
        <v>1</v>
      </c>
      <c r="G43" s="12">
        <f t="shared" si="2"/>
        <v>9</v>
      </c>
    </row>
    <row r="44" spans="1:7" x14ac:dyDescent="0.25">
      <c r="B44" s="12" t="str">
        <f>Iskolák!B10</f>
        <v>Kossuth Lajos Gimnázium és Szakközépiskola, Tiszafüred</v>
      </c>
      <c r="C44" s="12" t="s">
        <v>219</v>
      </c>
      <c r="D44" s="12" t="s">
        <v>30</v>
      </c>
      <c r="E44" s="25">
        <v>1.6446759259259259E-3</v>
      </c>
      <c r="F44" s="32">
        <f t="shared" si="5"/>
        <v>2</v>
      </c>
      <c r="G44" s="12">
        <f t="shared" si="2"/>
        <v>7</v>
      </c>
    </row>
    <row r="45" spans="1:7" x14ac:dyDescent="0.25">
      <c r="E45" s="33"/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{885727D7-AC71-4A5A-81B3-F8321B20027B}</x14:id>
        </ext>
      </extLst>
    </cfRule>
  </conditionalFormatting>
  <conditionalFormatting sqref="G4:G1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{FFE60F15-2BDF-458B-95BE-54A17FF73D6B}</x14:id>
        </ext>
      </extLst>
    </cfRule>
  </conditionalFormatting>
  <conditionalFormatting sqref="G15:G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{AF056457-BED0-4774-A567-7AD311CB262E}</x14:id>
        </ext>
      </extLst>
    </cfRule>
  </conditionalFormatting>
  <conditionalFormatting sqref="G26:G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{45152B42-44DA-4514-BE2C-6A97DE07EA61}</x14:id>
        </ext>
      </extLst>
    </cfRule>
  </conditionalFormatting>
  <conditionalFormatting sqref="G37:G4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{DAE56ED3-0194-4F07-AE18-25EB02463523}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5727D7-AC71-4A5A-81B3-F8321B2002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FFE60F15-2BDF-458B-95BE-54A17FF73D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G4:G12</xm:sqref>
        </x14:conditionalFormatting>
        <x14:conditionalFormatting xmlns:xm="http://schemas.microsoft.com/office/excel/2006/main">
          <x14:cfRule type="dataBar" id="{AF056457-BED0-4774-A567-7AD311CB26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G15:G23</xm:sqref>
        </x14:conditionalFormatting>
        <x14:conditionalFormatting xmlns:xm="http://schemas.microsoft.com/office/excel/2006/main">
          <x14:cfRule type="dataBar" id="{45152B42-44DA-4514-BE2C-6A97DE07EA6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G26:G34</xm:sqref>
        </x14:conditionalFormatting>
        <x14:conditionalFormatting xmlns:xm="http://schemas.microsoft.com/office/excel/2006/main">
          <x14:cfRule type="dataBar" id="{DAE56ED3-0194-4F07-AE18-25EB024635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G37:G44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5" zoomScaleNormal="85" workbookViewId="0">
      <selection activeCell="C19" sqref="C19"/>
    </sheetView>
  </sheetViews>
  <sheetFormatPr defaultRowHeight="15" x14ac:dyDescent="0.25"/>
  <cols>
    <col min="1" max="1" width="15.28515625" style="12" bestFit="1" customWidth="1"/>
    <col min="2" max="2" width="63" style="12" customWidth="1"/>
    <col min="3" max="3" width="20.42578125" style="12" bestFit="1" customWidth="1"/>
    <col min="4" max="4" width="12.42578125" style="12" bestFit="1" customWidth="1"/>
    <col min="5" max="7" width="6.7109375" style="32" bestFit="1" customWidth="1"/>
    <col min="8" max="8" width="6.140625" style="32" bestFit="1" customWidth="1"/>
    <col min="9" max="9" width="4.85546875" style="32" bestFit="1" customWidth="1"/>
    <col min="10" max="10" width="9.5703125" style="12" bestFit="1" customWidth="1"/>
    <col min="11" max="11" width="3.28515625" style="12" customWidth="1"/>
    <col min="12" max="13" width="3.140625" style="12" customWidth="1"/>
    <col min="14" max="14" width="21.42578125" style="75" bestFit="1" customWidth="1"/>
    <col min="15" max="15" width="19.42578125" style="12" bestFit="1" customWidth="1"/>
    <col min="16" max="16" width="16.140625" style="12" bestFit="1" customWidth="1"/>
    <col min="17" max="17" width="9" style="12" customWidth="1"/>
    <col min="18" max="16384" width="9.140625" style="12"/>
  </cols>
  <sheetData>
    <row r="1" spans="1:17" ht="21" x14ac:dyDescent="0.25">
      <c r="A1" s="127" t="s">
        <v>58</v>
      </c>
      <c r="B1" s="127"/>
      <c r="C1" s="127"/>
      <c r="D1" s="127"/>
      <c r="E1" s="127"/>
      <c r="F1" s="127"/>
      <c r="G1" s="127"/>
    </row>
    <row r="2" spans="1:17" s="15" customFormat="1" x14ac:dyDescent="0.25">
      <c r="A2" s="87" t="s">
        <v>0</v>
      </c>
      <c r="B2" s="87" t="s">
        <v>26</v>
      </c>
      <c r="C2" s="87" t="s">
        <v>1</v>
      </c>
      <c r="D2" s="87" t="s">
        <v>2</v>
      </c>
      <c r="E2" s="87" t="s">
        <v>61</v>
      </c>
      <c r="F2" s="87" t="s">
        <v>60</v>
      </c>
      <c r="G2" s="87" t="s">
        <v>62</v>
      </c>
      <c r="H2" s="87" t="s">
        <v>63</v>
      </c>
      <c r="I2" s="87" t="s">
        <v>64</v>
      </c>
      <c r="J2" s="87" t="s">
        <v>5</v>
      </c>
      <c r="K2" s="87"/>
      <c r="L2" s="87"/>
      <c r="M2" s="87"/>
      <c r="N2" s="87" t="s">
        <v>32</v>
      </c>
      <c r="O2" s="87" t="s">
        <v>25</v>
      </c>
      <c r="P2" s="87" t="s">
        <v>33</v>
      </c>
      <c r="Q2" s="87" t="s">
        <v>46</v>
      </c>
    </row>
    <row r="3" spans="1:17" x14ac:dyDescent="0.25">
      <c r="A3" s="88" t="s">
        <v>12</v>
      </c>
      <c r="N3" s="75" t="s">
        <v>18</v>
      </c>
      <c r="O3" s="12" t="str">
        <f>Iskolák!B3</f>
        <v>Deák Ferenc Gimnázium Fehérgyarmat</v>
      </c>
      <c r="P3" s="12">
        <f>SUMIF(B$3:B$44, Iskolák!B3, J$3:J$44)</f>
        <v>11</v>
      </c>
      <c r="Q3" s="12">
        <f t="shared" ref="Q3:Q10" si="0">IF(P3&lt;&gt;"",_xlfn.RANK.EQ(P3,P$3:P$10),"")</f>
        <v>7</v>
      </c>
    </row>
    <row r="4" spans="1:17" x14ac:dyDescent="0.25">
      <c r="B4" s="12" t="str">
        <f>Iskolák!B3</f>
        <v>Deák Ferenc Gimnázium Fehérgyarmat</v>
      </c>
      <c r="C4" s="12" t="s">
        <v>346</v>
      </c>
      <c r="D4" s="12" t="s">
        <v>28</v>
      </c>
      <c r="E4" s="118">
        <v>5.69</v>
      </c>
      <c r="F4" s="118">
        <v>5.28</v>
      </c>
      <c r="G4" s="118">
        <v>5.47</v>
      </c>
      <c r="H4" s="118">
        <f>MAX(E4:G4)</f>
        <v>5.69</v>
      </c>
      <c r="I4" s="32">
        <f>IF(H4&lt;&gt;0,_xlfn.RANK.EQ(H4,H$4:H$11,0),"")</f>
        <v>7</v>
      </c>
      <c r="J4" s="12">
        <f>IF(I4&lt;&gt;"",IF(I4=1,9,9-I4),"")</f>
        <v>2</v>
      </c>
      <c r="N4" s="75" t="s">
        <v>7</v>
      </c>
      <c r="O4" s="12" t="str">
        <f>Iskolák!B4</f>
        <v>Szent Imre Katolikus Gimnázium, Általános Iskola és Kollégium</v>
      </c>
      <c r="P4" s="12">
        <f>SUMIF(B$3:B$44, Iskolák!B4, J$3:J$44)</f>
        <v>20</v>
      </c>
      <c r="Q4" s="12">
        <f t="shared" si="0"/>
        <v>4</v>
      </c>
    </row>
    <row r="5" spans="1:17" x14ac:dyDescent="0.25">
      <c r="B5" s="12" t="str">
        <f>Iskolák!B4</f>
        <v>Szent Imre Katolikus Gimnázium, Általános Iskola és Kollégium</v>
      </c>
      <c r="C5" s="12" t="s">
        <v>220</v>
      </c>
      <c r="D5" s="12" t="s">
        <v>28</v>
      </c>
      <c r="E5" s="118">
        <v>6.02</v>
      </c>
      <c r="F5" s="118">
        <v>5.74</v>
      </c>
      <c r="G5" s="118">
        <v>5.61</v>
      </c>
      <c r="H5" s="118">
        <f t="shared" ref="H5:H44" si="1">MAX(E5:G5)</f>
        <v>6.02</v>
      </c>
      <c r="I5" s="32">
        <f t="shared" ref="I5:I11" si="2">IF(H5&lt;&gt;0,_xlfn.RANK.EQ(H5,H$4:H$11,0),"")</f>
        <v>6</v>
      </c>
      <c r="J5" s="12">
        <f t="shared" ref="J5:J44" si="3">IF(I5&lt;&gt;"",IF(I5=1,9,9-I5),"")</f>
        <v>3</v>
      </c>
      <c r="N5" s="75" t="s">
        <v>19</v>
      </c>
      <c r="O5" s="12" t="str">
        <f>Iskolák!B5</f>
        <v>Eötvös József Gyakorló Általános Iskola és Gimnázium</v>
      </c>
      <c r="P5" s="12">
        <f>SUMIF(B$3:B$44, Iskolák!B5, J$3:J$44)</f>
        <v>22</v>
      </c>
      <c r="Q5" s="12">
        <f t="shared" si="0"/>
        <v>3</v>
      </c>
    </row>
    <row r="6" spans="1:17" x14ac:dyDescent="0.25">
      <c r="B6" s="12" t="str">
        <f>Iskolák!B5</f>
        <v>Eötvös József Gyakorló Általános Iskola és Gimnázium</v>
      </c>
      <c r="C6" s="12" t="s">
        <v>194</v>
      </c>
      <c r="D6" s="12" t="s">
        <v>28</v>
      </c>
      <c r="E6" s="118">
        <v>6.32</v>
      </c>
      <c r="F6" s="118">
        <v>7.52</v>
      </c>
      <c r="G6" s="118">
        <v>7.27</v>
      </c>
      <c r="H6" s="118">
        <f t="shared" si="1"/>
        <v>7.52</v>
      </c>
      <c r="I6" s="32">
        <f t="shared" si="2"/>
        <v>1</v>
      </c>
      <c r="J6" s="12">
        <f t="shared" si="3"/>
        <v>9</v>
      </c>
      <c r="N6" s="75" t="s">
        <v>20</v>
      </c>
      <c r="O6" s="12" t="str">
        <f>Iskolák!B6</f>
        <v>Báthory István Gimnázium és Szakközépiskola, Nyírbátor</v>
      </c>
      <c r="P6" s="12">
        <f>SUMIF(B$3:B$44, Iskolák!B6, J$3:J$44)</f>
        <v>28</v>
      </c>
      <c r="Q6" s="12">
        <f t="shared" si="0"/>
        <v>1</v>
      </c>
    </row>
    <row r="7" spans="1:17" x14ac:dyDescent="0.25">
      <c r="B7" s="12" t="str">
        <f>Iskolák!B6</f>
        <v>Báthory István Gimnázium és Szakközépiskola, Nyírbátor</v>
      </c>
      <c r="C7" s="14" t="s">
        <v>221</v>
      </c>
      <c r="D7" s="12" t="s">
        <v>28</v>
      </c>
      <c r="E7" s="119">
        <v>6.88</v>
      </c>
      <c r="F7" s="119">
        <v>7.22</v>
      </c>
      <c r="G7" s="119">
        <v>7.1</v>
      </c>
      <c r="H7" s="118">
        <f t="shared" si="1"/>
        <v>7.22</v>
      </c>
      <c r="I7" s="32">
        <f t="shared" si="2"/>
        <v>2</v>
      </c>
      <c r="J7" s="12">
        <f t="shared" si="3"/>
        <v>7</v>
      </c>
      <c r="N7" s="75" t="s">
        <v>21</v>
      </c>
      <c r="O7" s="12" t="str">
        <f>Iskolák!B7</f>
        <v>Arany János Gimnázium és Általános Iskola</v>
      </c>
      <c r="P7" s="12">
        <f>SUMIF(B$3:B$44, Iskolák!B7, J$3:J$44)</f>
        <v>14</v>
      </c>
      <c r="Q7" s="12">
        <f t="shared" si="0"/>
        <v>6</v>
      </c>
    </row>
    <row r="8" spans="1:17" x14ac:dyDescent="0.25">
      <c r="B8" s="12" t="str">
        <f>Iskolák!B7</f>
        <v>Arany János Gimnázium és Általános Iskola</v>
      </c>
      <c r="C8" s="12" t="s">
        <v>222</v>
      </c>
      <c r="D8" s="12" t="s">
        <v>28</v>
      </c>
      <c r="E8" s="119">
        <v>6.51</v>
      </c>
      <c r="F8" s="119">
        <v>6.13</v>
      </c>
      <c r="G8" s="119">
        <v>6.79</v>
      </c>
      <c r="H8" s="118">
        <f t="shared" si="1"/>
        <v>6.79</v>
      </c>
      <c r="I8" s="32">
        <f t="shared" si="2"/>
        <v>4</v>
      </c>
      <c r="J8" s="12">
        <f t="shared" si="3"/>
        <v>5</v>
      </c>
      <c r="N8" s="75" t="s">
        <v>22</v>
      </c>
      <c r="O8" s="12" t="str">
        <f>Iskolák!B8</f>
        <v>Nyíregyházi Evangélikus Kossuth Lajos Gimnázium</v>
      </c>
      <c r="P8" s="12">
        <f>SUMIF(B$3:B$44, Iskolák!B8, J$3:J$44)</f>
        <v>16</v>
      </c>
      <c r="Q8" s="12">
        <f t="shared" si="0"/>
        <v>5</v>
      </c>
    </row>
    <row r="9" spans="1:17" x14ac:dyDescent="0.25">
      <c r="B9" s="12" t="str">
        <f>Iskolák!B8</f>
        <v>Nyíregyházi Evangélikus Kossuth Lajos Gimnázium</v>
      </c>
      <c r="C9" s="12" t="s">
        <v>142</v>
      </c>
      <c r="D9" s="12" t="s">
        <v>28</v>
      </c>
      <c r="E9" s="119">
        <v>6.87</v>
      </c>
      <c r="F9" s="119"/>
      <c r="G9" s="119">
        <v>6.66</v>
      </c>
      <c r="H9" s="118">
        <f t="shared" si="1"/>
        <v>6.87</v>
      </c>
      <c r="I9" s="32">
        <f t="shared" si="2"/>
        <v>3</v>
      </c>
      <c r="J9" s="12">
        <f t="shared" si="3"/>
        <v>6</v>
      </c>
      <c r="N9" s="75" t="s">
        <v>23</v>
      </c>
      <c r="O9" s="12" t="str">
        <f>Iskolák!B9</f>
        <v>Kőrösi Csoma Sándor Gimnázium és Szakközépiskola, Hajdúnánás</v>
      </c>
      <c r="P9" s="12">
        <f>SUMIF(B$3:B$44, Iskolák!B9, J$3:J$44)</f>
        <v>11</v>
      </c>
      <c r="Q9" s="12">
        <f t="shared" si="0"/>
        <v>7</v>
      </c>
    </row>
    <row r="10" spans="1:17" x14ac:dyDescent="0.25">
      <c r="B10" s="12" t="str">
        <f>Iskolák!B9</f>
        <v>Kőrösi Csoma Sándor Gimnázium és Szakközépiskola, Hajdúnánás</v>
      </c>
      <c r="C10" s="12" t="s">
        <v>223</v>
      </c>
      <c r="D10" s="12" t="s">
        <v>28</v>
      </c>
      <c r="E10" s="119"/>
      <c r="F10" s="119"/>
      <c r="G10" s="119"/>
      <c r="H10" s="118"/>
      <c r="I10" s="32" t="str">
        <f t="shared" si="2"/>
        <v/>
      </c>
      <c r="J10" s="12" t="str">
        <f t="shared" si="3"/>
        <v/>
      </c>
      <c r="N10" s="75" t="s">
        <v>24</v>
      </c>
      <c r="O10" s="12" t="str">
        <f>Iskolák!B10</f>
        <v>Kossuth Lajos Gimnázium és Szakközépiskola, Tiszafüred</v>
      </c>
      <c r="P10" s="12">
        <f>SUMIF(B$3:B$44, Iskolák!B10, J$3:J$44)</f>
        <v>26</v>
      </c>
      <c r="Q10" s="12">
        <f t="shared" si="0"/>
        <v>2</v>
      </c>
    </row>
    <row r="11" spans="1:17" x14ac:dyDescent="0.25">
      <c r="B11" s="12" t="str">
        <f>Iskolák!B10</f>
        <v>Kossuth Lajos Gimnázium és Szakközépiskola, Tiszafüred</v>
      </c>
      <c r="C11" s="12" t="s">
        <v>224</v>
      </c>
      <c r="D11" s="12" t="s">
        <v>28</v>
      </c>
      <c r="E11" s="119">
        <v>6.48</v>
      </c>
      <c r="F11" s="119">
        <v>6.69</v>
      </c>
      <c r="G11" s="119">
        <v>6.57</v>
      </c>
      <c r="H11" s="118">
        <f t="shared" si="1"/>
        <v>6.69</v>
      </c>
      <c r="I11" s="32">
        <f t="shared" si="2"/>
        <v>5</v>
      </c>
      <c r="J11" s="12">
        <f t="shared" si="3"/>
        <v>4</v>
      </c>
    </row>
    <row r="12" spans="1:17" x14ac:dyDescent="0.25">
      <c r="E12" s="34"/>
      <c r="F12" s="34"/>
      <c r="G12" s="34"/>
    </row>
    <row r="13" spans="1:17" x14ac:dyDescent="0.25">
      <c r="E13" s="34"/>
      <c r="F13" s="34"/>
      <c r="G13" s="34"/>
    </row>
    <row r="14" spans="1:17" x14ac:dyDescent="0.25">
      <c r="A14" s="88" t="s">
        <v>13</v>
      </c>
      <c r="B14" s="87" t="s">
        <v>26</v>
      </c>
      <c r="C14" s="87" t="s">
        <v>1</v>
      </c>
      <c r="D14" s="87" t="s">
        <v>2</v>
      </c>
      <c r="E14" s="87" t="s">
        <v>61</v>
      </c>
      <c r="F14" s="87" t="s">
        <v>60</v>
      </c>
      <c r="G14" s="87" t="s">
        <v>62</v>
      </c>
      <c r="H14" s="87" t="s">
        <v>63</v>
      </c>
      <c r="I14" s="87" t="s">
        <v>64</v>
      </c>
      <c r="J14" s="87" t="s">
        <v>5</v>
      </c>
    </row>
    <row r="15" spans="1:17" x14ac:dyDescent="0.25">
      <c r="B15" s="12" t="str">
        <f>Iskolák!B3</f>
        <v>Deák Ferenc Gimnázium Fehérgyarmat</v>
      </c>
      <c r="C15" s="12" t="s">
        <v>293</v>
      </c>
      <c r="D15" s="12" t="s">
        <v>28</v>
      </c>
      <c r="E15" s="118">
        <v>8.39</v>
      </c>
      <c r="F15" s="118">
        <v>8.39</v>
      </c>
      <c r="G15" s="118">
        <v>8.27</v>
      </c>
      <c r="H15" s="32">
        <f t="shared" si="1"/>
        <v>8.39</v>
      </c>
      <c r="I15" s="32">
        <f>IF(H15&lt;&gt;0,_xlfn.RANK.EQ(H15,H$15:H$22,0),"")</f>
        <v>5</v>
      </c>
      <c r="J15" s="12">
        <f t="shared" si="3"/>
        <v>4</v>
      </c>
    </row>
    <row r="16" spans="1:17" x14ac:dyDescent="0.25">
      <c r="B16" s="12" t="str">
        <f>Iskolák!B4</f>
        <v>Szent Imre Katolikus Gimnázium, Általános Iskola és Kollégium</v>
      </c>
      <c r="C16" s="12" t="s">
        <v>244</v>
      </c>
      <c r="D16" s="12" t="s">
        <v>28</v>
      </c>
      <c r="E16" s="118">
        <v>10.39</v>
      </c>
      <c r="F16" s="118">
        <v>10</v>
      </c>
      <c r="G16" s="118">
        <v>10.29</v>
      </c>
      <c r="H16" s="32">
        <f t="shared" si="1"/>
        <v>10.39</v>
      </c>
      <c r="I16" s="32">
        <f t="shared" ref="I16:I22" si="4">IF(H16&lt;&gt;0,_xlfn.RANK.EQ(H16,H$15:H$22,0),"")</f>
        <v>2</v>
      </c>
      <c r="J16" s="12">
        <f t="shared" si="3"/>
        <v>7</v>
      </c>
    </row>
    <row r="17" spans="1:10" x14ac:dyDescent="0.25">
      <c r="B17" s="12" t="str">
        <f>Iskolák!B5</f>
        <v>Eötvös József Gyakorló Általános Iskola és Gimnázium</v>
      </c>
      <c r="C17" s="12" t="s">
        <v>294</v>
      </c>
      <c r="D17" s="12" t="s">
        <v>28</v>
      </c>
      <c r="E17" s="118"/>
      <c r="F17" s="118">
        <v>8.4600000000000009</v>
      </c>
      <c r="G17" s="118"/>
      <c r="H17" s="32">
        <f t="shared" si="1"/>
        <v>8.4600000000000009</v>
      </c>
      <c r="I17" s="32">
        <f t="shared" si="4"/>
        <v>4</v>
      </c>
      <c r="J17" s="12">
        <f t="shared" si="3"/>
        <v>5</v>
      </c>
    </row>
    <row r="18" spans="1:10" x14ac:dyDescent="0.25">
      <c r="B18" s="12" t="str">
        <f>Iskolák!B6</f>
        <v>Báthory István Gimnázium és Szakközépiskola, Nyírbátor</v>
      </c>
      <c r="C18" s="12" t="s">
        <v>201</v>
      </c>
      <c r="D18" s="12" t="s">
        <v>28</v>
      </c>
      <c r="E18" s="118">
        <v>8.76</v>
      </c>
      <c r="F18" s="118">
        <v>9.02</v>
      </c>
      <c r="G18" s="118"/>
      <c r="H18" s="32">
        <f t="shared" si="1"/>
        <v>9.02</v>
      </c>
      <c r="I18" s="32">
        <f t="shared" si="4"/>
        <v>3</v>
      </c>
      <c r="J18" s="12">
        <f t="shared" si="3"/>
        <v>6</v>
      </c>
    </row>
    <row r="19" spans="1:10" x14ac:dyDescent="0.25">
      <c r="B19" s="12" t="str">
        <f>Iskolák!B7</f>
        <v>Arany János Gimnázium és Általános Iskola</v>
      </c>
      <c r="C19" s="14" t="s">
        <v>202</v>
      </c>
      <c r="D19" s="12" t="s">
        <v>28</v>
      </c>
      <c r="E19" s="118"/>
      <c r="F19" s="118">
        <v>1.95</v>
      </c>
      <c r="G19" s="118">
        <v>8.39</v>
      </c>
      <c r="H19" s="32">
        <f t="shared" si="1"/>
        <v>8.39</v>
      </c>
      <c r="I19" s="32">
        <f t="shared" si="4"/>
        <v>5</v>
      </c>
      <c r="J19" s="12">
        <f t="shared" si="3"/>
        <v>4</v>
      </c>
    </row>
    <row r="20" spans="1:10" x14ac:dyDescent="0.25">
      <c r="B20" s="12" t="str">
        <f>Iskolák!B8</f>
        <v>Nyíregyházi Evangélikus Kossuth Lajos Gimnázium</v>
      </c>
      <c r="C20" s="12" t="s">
        <v>295</v>
      </c>
      <c r="D20" s="12" t="s">
        <v>28</v>
      </c>
      <c r="E20" s="118">
        <v>7.93</v>
      </c>
      <c r="F20" s="118">
        <v>7.63</v>
      </c>
      <c r="G20" s="118">
        <v>7.94</v>
      </c>
      <c r="H20" s="32">
        <f t="shared" si="1"/>
        <v>7.94</v>
      </c>
      <c r="I20" s="32">
        <f t="shared" si="4"/>
        <v>8</v>
      </c>
      <c r="J20" s="12">
        <f t="shared" si="3"/>
        <v>1</v>
      </c>
    </row>
    <row r="21" spans="1:10" x14ac:dyDescent="0.25">
      <c r="B21" s="12" t="str">
        <f>Iskolák!B9</f>
        <v>Kőrösi Csoma Sándor Gimnázium és Szakközépiskola, Hajdúnánás</v>
      </c>
      <c r="C21" s="12" t="s">
        <v>204</v>
      </c>
      <c r="D21" s="12" t="s">
        <v>28</v>
      </c>
      <c r="E21" s="118">
        <v>7.89</v>
      </c>
      <c r="F21" s="118">
        <v>7.73</v>
      </c>
      <c r="G21" s="118">
        <v>7.99</v>
      </c>
      <c r="H21" s="32">
        <f t="shared" si="1"/>
        <v>7.99</v>
      </c>
      <c r="I21" s="32">
        <f t="shared" si="4"/>
        <v>7</v>
      </c>
      <c r="J21" s="12">
        <f t="shared" si="3"/>
        <v>2</v>
      </c>
    </row>
    <row r="22" spans="1:10" x14ac:dyDescent="0.25">
      <c r="B22" s="12" t="str">
        <f>Iskolák!B10</f>
        <v>Kossuth Lajos Gimnázium és Szakközépiskola, Tiszafüred</v>
      </c>
      <c r="C22" s="12" t="s">
        <v>296</v>
      </c>
      <c r="D22" s="12" t="s">
        <v>28</v>
      </c>
      <c r="E22" s="118">
        <v>9.5299999999999994</v>
      </c>
      <c r="F22" s="118">
        <v>10.52</v>
      </c>
      <c r="G22" s="118">
        <v>9.99</v>
      </c>
      <c r="H22" s="32">
        <f t="shared" si="1"/>
        <v>10.52</v>
      </c>
      <c r="I22" s="32">
        <f t="shared" si="4"/>
        <v>1</v>
      </c>
      <c r="J22" s="12">
        <f t="shared" si="3"/>
        <v>9</v>
      </c>
    </row>
    <row r="25" spans="1:10" x14ac:dyDescent="0.25">
      <c r="A25" s="88" t="s">
        <v>14</v>
      </c>
      <c r="B25" s="87" t="s">
        <v>26</v>
      </c>
      <c r="C25" s="87" t="s">
        <v>1</v>
      </c>
      <c r="D25" s="87" t="s">
        <v>2</v>
      </c>
      <c r="E25" s="87" t="s">
        <v>61</v>
      </c>
      <c r="F25" s="87" t="s">
        <v>60</v>
      </c>
      <c r="G25" s="87" t="s">
        <v>62</v>
      </c>
      <c r="H25" s="87" t="s">
        <v>63</v>
      </c>
      <c r="I25" s="87" t="s">
        <v>64</v>
      </c>
      <c r="J25" s="87" t="s">
        <v>5</v>
      </c>
    </row>
    <row r="26" spans="1:10" x14ac:dyDescent="0.25">
      <c r="B26" s="12" t="str">
        <f>Iskolák!B3</f>
        <v>Deák Ferenc Gimnázium Fehérgyarmat</v>
      </c>
      <c r="C26" s="12" t="s">
        <v>225</v>
      </c>
      <c r="D26" s="12" t="s">
        <v>28</v>
      </c>
      <c r="E26" s="118">
        <v>7.13</v>
      </c>
      <c r="F26" s="118">
        <v>7.08</v>
      </c>
      <c r="G26" s="118">
        <v>7.32</v>
      </c>
      <c r="H26" s="32">
        <f t="shared" si="1"/>
        <v>7.32</v>
      </c>
      <c r="I26" s="32">
        <f>IF(H26&lt;&gt;0,_xlfn.RANK.EQ(H26,H$26:H$33,0),"")</f>
        <v>5</v>
      </c>
      <c r="J26" s="12">
        <f t="shared" si="3"/>
        <v>4</v>
      </c>
    </row>
    <row r="27" spans="1:10" x14ac:dyDescent="0.25">
      <c r="B27" s="12" t="str">
        <f>Iskolák!B4</f>
        <v>Szent Imre Katolikus Gimnázium, Általános Iskola és Kollégium</v>
      </c>
      <c r="C27" s="12" t="s">
        <v>354</v>
      </c>
      <c r="D27" s="12" t="s">
        <v>28</v>
      </c>
      <c r="E27" s="118">
        <v>5.76</v>
      </c>
      <c r="F27" s="118">
        <v>6.42</v>
      </c>
      <c r="G27" s="118">
        <v>6.2</v>
      </c>
      <c r="H27" s="32">
        <f t="shared" si="1"/>
        <v>6.42</v>
      </c>
      <c r="I27" s="32">
        <f t="shared" ref="I27:I33" si="5">IF(H27&lt;&gt;0,_xlfn.RANK.EQ(H27,H$26:H$33,0),"")</f>
        <v>8</v>
      </c>
      <c r="J27" s="12">
        <f t="shared" si="3"/>
        <v>1</v>
      </c>
    </row>
    <row r="28" spans="1:10" x14ac:dyDescent="0.25">
      <c r="B28" s="12" t="str">
        <f>Iskolák!B5</f>
        <v>Eötvös József Gyakorló Általános Iskola és Gimnázium</v>
      </c>
      <c r="C28" s="12" t="s">
        <v>226</v>
      </c>
      <c r="D28" s="12" t="s">
        <v>28</v>
      </c>
      <c r="E28" s="118">
        <v>6.43</v>
      </c>
      <c r="F28" s="118">
        <v>6.81</v>
      </c>
      <c r="G28" s="118">
        <v>6.59</v>
      </c>
      <c r="H28" s="32">
        <f t="shared" si="1"/>
        <v>6.81</v>
      </c>
      <c r="I28" s="32">
        <f t="shared" si="5"/>
        <v>6</v>
      </c>
      <c r="J28" s="12">
        <f t="shared" si="3"/>
        <v>3</v>
      </c>
    </row>
    <row r="29" spans="1:10" x14ac:dyDescent="0.25">
      <c r="B29" s="12" t="str">
        <f>Iskolák!B6</f>
        <v>Báthory István Gimnázium és Szakközépiskola, Nyírbátor</v>
      </c>
      <c r="C29" s="14" t="s">
        <v>156</v>
      </c>
      <c r="D29" s="12" t="s">
        <v>28</v>
      </c>
      <c r="E29" s="118">
        <v>7.33</v>
      </c>
      <c r="F29" s="118">
        <v>7.8</v>
      </c>
      <c r="G29" s="118">
        <v>8.5299999999999994</v>
      </c>
      <c r="H29" s="32">
        <f t="shared" si="1"/>
        <v>8.5299999999999994</v>
      </c>
      <c r="I29" s="32">
        <f t="shared" si="5"/>
        <v>1</v>
      </c>
      <c r="J29" s="12">
        <f t="shared" si="3"/>
        <v>9</v>
      </c>
    </row>
    <row r="30" spans="1:10" x14ac:dyDescent="0.25">
      <c r="B30" s="12" t="str">
        <f>Iskolák!B7</f>
        <v>Arany János Gimnázium és Általános Iskola</v>
      </c>
      <c r="C30" s="12" t="s">
        <v>157</v>
      </c>
      <c r="D30" s="12" t="s">
        <v>28</v>
      </c>
      <c r="E30" s="118">
        <v>6.13</v>
      </c>
      <c r="F30" s="118">
        <v>6.59</v>
      </c>
      <c r="G30" s="118">
        <v>6.19</v>
      </c>
      <c r="H30" s="32">
        <f t="shared" si="1"/>
        <v>6.59</v>
      </c>
      <c r="I30" s="32">
        <f t="shared" si="5"/>
        <v>7</v>
      </c>
      <c r="J30" s="12">
        <f t="shared" si="3"/>
        <v>2</v>
      </c>
    </row>
    <row r="31" spans="1:10" x14ac:dyDescent="0.25">
      <c r="B31" s="12" t="str">
        <f>Iskolák!B8</f>
        <v>Nyíregyházi Evangélikus Kossuth Lajos Gimnázium</v>
      </c>
      <c r="C31" s="12" t="s">
        <v>227</v>
      </c>
      <c r="D31" s="12" t="s">
        <v>28</v>
      </c>
      <c r="E31" s="118">
        <v>7.24</v>
      </c>
      <c r="F31" s="118">
        <v>7.02</v>
      </c>
      <c r="G31" s="118">
        <v>7.86</v>
      </c>
      <c r="H31" s="32">
        <f t="shared" si="1"/>
        <v>7.86</v>
      </c>
      <c r="I31" s="32">
        <f t="shared" si="5"/>
        <v>2</v>
      </c>
      <c r="J31" s="12">
        <f t="shared" si="3"/>
        <v>7</v>
      </c>
    </row>
    <row r="32" spans="1:10" x14ac:dyDescent="0.25">
      <c r="B32" s="12" t="str">
        <f>Iskolák!B9</f>
        <v>Kőrösi Csoma Sándor Gimnázium és Szakközépiskola, Hajdúnánás</v>
      </c>
      <c r="C32" s="12" t="s">
        <v>159</v>
      </c>
      <c r="D32" s="12" t="s">
        <v>28</v>
      </c>
      <c r="E32" s="118"/>
      <c r="F32" s="118">
        <v>7.36</v>
      </c>
      <c r="G32" s="118">
        <v>7.16</v>
      </c>
      <c r="H32" s="32">
        <f t="shared" si="1"/>
        <v>7.36</v>
      </c>
      <c r="I32" s="32">
        <f t="shared" si="5"/>
        <v>4</v>
      </c>
      <c r="J32" s="12">
        <f t="shared" si="3"/>
        <v>5</v>
      </c>
    </row>
    <row r="33" spans="1:10" x14ac:dyDescent="0.25">
      <c r="B33" s="12" t="str">
        <f>Iskolák!B10</f>
        <v>Kossuth Lajos Gimnázium és Szakközépiskola, Tiszafüred</v>
      </c>
      <c r="C33" s="12" t="s">
        <v>228</v>
      </c>
      <c r="D33" s="12" t="s">
        <v>28</v>
      </c>
      <c r="E33" s="118">
        <v>7.27</v>
      </c>
      <c r="F33" s="118">
        <v>7.63</v>
      </c>
      <c r="G33" s="118">
        <v>7.46</v>
      </c>
      <c r="H33" s="32">
        <f t="shared" si="1"/>
        <v>7.63</v>
      </c>
      <c r="I33" s="32">
        <f t="shared" si="5"/>
        <v>3</v>
      </c>
      <c r="J33" s="12">
        <f t="shared" si="3"/>
        <v>6</v>
      </c>
    </row>
    <row r="36" spans="1:10" x14ac:dyDescent="0.25">
      <c r="A36" s="88" t="s">
        <v>15</v>
      </c>
      <c r="B36" s="87" t="s">
        <v>26</v>
      </c>
      <c r="C36" s="87" t="s">
        <v>1</v>
      </c>
      <c r="D36" s="87" t="s">
        <v>2</v>
      </c>
      <c r="E36" s="87" t="s">
        <v>61</v>
      </c>
      <c r="F36" s="87" t="s">
        <v>60</v>
      </c>
      <c r="G36" s="87" t="s">
        <v>62</v>
      </c>
      <c r="H36" s="87" t="s">
        <v>63</v>
      </c>
      <c r="I36" s="87" t="s">
        <v>64</v>
      </c>
      <c r="J36" s="87" t="s">
        <v>5</v>
      </c>
    </row>
    <row r="37" spans="1:10" x14ac:dyDescent="0.25">
      <c r="B37" s="12" t="str">
        <f>Iskolák!B3</f>
        <v>Deák Ferenc Gimnázium Fehérgyarmat</v>
      </c>
      <c r="C37" s="12" t="s">
        <v>345</v>
      </c>
      <c r="D37" s="12" t="s">
        <v>28</v>
      </c>
      <c r="E37" s="118">
        <v>9.2100000000000009</v>
      </c>
      <c r="F37" s="118">
        <v>9.26</v>
      </c>
      <c r="G37" s="118">
        <v>8.89</v>
      </c>
      <c r="H37" s="32">
        <f t="shared" si="1"/>
        <v>9.26</v>
      </c>
      <c r="I37" s="32">
        <f>IF(H37&lt;&gt;0,_xlfn.RANK.EQ(H37,H$37:H$44,0),"")</f>
        <v>8</v>
      </c>
      <c r="J37" s="12">
        <f t="shared" si="3"/>
        <v>1</v>
      </c>
    </row>
    <row r="38" spans="1:10" x14ac:dyDescent="0.25">
      <c r="B38" s="12" t="str">
        <f>Iskolák!B4</f>
        <v>Szent Imre Katolikus Gimnázium, Általános Iskola és Kollégium</v>
      </c>
      <c r="C38" s="12" t="s">
        <v>229</v>
      </c>
      <c r="D38" s="12" t="s">
        <v>28</v>
      </c>
      <c r="E38" s="118"/>
      <c r="F38" s="118"/>
      <c r="G38" s="118">
        <v>11.26</v>
      </c>
      <c r="H38" s="32">
        <f t="shared" si="1"/>
        <v>11.26</v>
      </c>
      <c r="I38" s="32">
        <f t="shared" ref="I38:I44" si="6">IF(H38&lt;&gt;0,_xlfn.RANK.EQ(H38,H$37:H$44,0),"")</f>
        <v>1</v>
      </c>
      <c r="J38" s="12">
        <f t="shared" si="3"/>
        <v>9</v>
      </c>
    </row>
    <row r="39" spans="1:10" x14ac:dyDescent="0.25">
      <c r="B39" s="12" t="str">
        <f>Iskolák!B5</f>
        <v>Eötvös József Gyakorló Általános Iskola és Gimnázium</v>
      </c>
      <c r="C39" s="12" t="s">
        <v>214</v>
      </c>
      <c r="D39" s="12" t="s">
        <v>28</v>
      </c>
      <c r="E39" s="118">
        <v>9.94</v>
      </c>
      <c r="F39" s="118">
        <v>9.8699999999999992</v>
      </c>
      <c r="G39" s="118">
        <v>10.029999999999999</v>
      </c>
      <c r="H39" s="32">
        <f t="shared" si="1"/>
        <v>10.029999999999999</v>
      </c>
      <c r="I39" s="32">
        <f t="shared" si="6"/>
        <v>4</v>
      </c>
      <c r="J39" s="12">
        <f t="shared" si="3"/>
        <v>5</v>
      </c>
    </row>
    <row r="40" spans="1:10" x14ac:dyDescent="0.25">
      <c r="B40" s="12" t="str">
        <f>Iskolák!B6</f>
        <v>Báthory István Gimnázium és Szakközépiskola, Nyírbátor</v>
      </c>
      <c r="C40" s="14" t="s">
        <v>230</v>
      </c>
      <c r="D40" s="12" t="s">
        <v>28</v>
      </c>
      <c r="E40" s="118">
        <v>10.44</v>
      </c>
      <c r="F40" s="118">
        <v>9.92</v>
      </c>
      <c r="G40" s="118">
        <v>10.51</v>
      </c>
      <c r="H40" s="32">
        <f t="shared" si="1"/>
        <v>10.51</v>
      </c>
      <c r="I40" s="32">
        <f t="shared" si="6"/>
        <v>3</v>
      </c>
      <c r="J40" s="12">
        <f t="shared" si="3"/>
        <v>6</v>
      </c>
    </row>
    <row r="41" spans="1:10" x14ac:dyDescent="0.25">
      <c r="B41" s="12" t="str">
        <f>Iskolák!B7</f>
        <v>Arany János Gimnázium és Általános Iskola</v>
      </c>
      <c r="C41" s="12" t="s">
        <v>231</v>
      </c>
      <c r="D41" s="12" t="s">
        <v>28</v>
      </c>
      <c r="E41" s="118">
        <v>8.9700000000000006</v>
      </c>
      <c r="F41" s="118">
        <v>9.48</v>
      </c>
      <c r="G41" s="118">
        <v>8.98</v>
      </c>
      <c r="H41" s="32">
        <f t="shared" si="1"/>
        <v>9.48</v>
      </c>
      <c r="I41" s="32">
        <f t="shared" si="6"/>
        <v>6</v>
      </c>
      <c r="J41" s="12">
        <f t="shared" si="3"/>
        <v>3</v>
      </c>
    </row>
    <row r="42" spans="1:10" x14ac:dyDescent="0.25">
      <c r="B42" s="12" t="str">
        <f>Iskolák!B8</f>
        <v>Nyíregyházi Evangélikus Kossuth Lajos Gimnázium</v>
      </c>
      <c r="C42" s="12" t="s">
        <v>232</v>
      </c>
      <c r="D42" s="12" t="s">
        <v>28</v>
      </c>
      <c r="E42" s="118">
        <v>9.3699999999999992</v>
      </c>
      <c r="F42" s="118">
        <v>9.17</v>
      </c>
      <c r="G42" s="118">
        <v>9.44</v>
      </c>
      <c r="H42" s="32">
        <f t="shared" si="1"/>
        <v>9.44</v>
      </c>
      <c r="I42" s="32">
        <f t="shared" si="6"/>
        <v>7</v>
      </c>
      <c r="J42" s="12">
        <f t="shared" si="3"/>
        <v>2</v>
      </c>
    </row>
    <row r="43" spans="1:10" x14ac:dyDescent="0.25">
      <c r="B43" s="12" t="str">
        <f>Iskolák!B9</f>
        <v>Kőrösi Csoma Sándor Gimnázium és Szakközépiskola, Hajdúnánás</v>
      </c>
      <c r="C43" s="12" t="s">
        <v>164</v>
      </c>
      <c r="D43" s="12" t="s">
        <v>28</v>
      </c>
      <c r="E43" s="118">
        <v>9.1999999999999993</v>
      </c>
      <c r="F43" s="118">
        <v>9.49</v>
      </c>
      <c r="G43" s="118">
        <v>9.74</v>
      </c>
      <c r="H43" s="32">
        <f t="shared" si="1"/>
        <v>9.74</v>
      </c>
      <c r="I43" s="32">
        <f t="shared" si="6"/>
        <v>5</v>
      </c>
      <c r="J43" s="12">
        <f t="shared" si="3"/>
        <v>4</v>
      </c>
    </row>
    <row r="44" spans="1:10" x14ac:dyDescent="0.25">
      <c r="B44" s="12" t="str">
        <f>Iskolák!B10</f>
        <v>Kossuth Lajos Gimnázium és Szakközépiskola, Tiszafüred</v>
      </c>
      <c r="C44" s="12" t="s">
        <v>233</v>
      </c>
      <c r="D44" s="12" t="s">
        <v>28</v>
      </c>
      <c r="E44" s="118">
        <v>10.25</v>
      </c>
      <c r="F44" s="118">
        <v>9.89</v>
      </c>
      <c r="G44" s="118">
        <v>11.11</v>
      </c>
      <c r="H44" s="32">
        <f t="shared" si="1"/>
        <v>11.11</v>
      </c>
      <c r="I44" s="32">
        <f t="shared" si="6"/>
        <v>2</v>
      </c>
      <c r="J44" s="12">
        <f t="shared" si="3"/>
        <v>7</v>
      </c>
    </row>
  </sheetData>
  <mergeCells count="1">
    <mergeCell ref="A1:G1"/>
  </mergeCells>
  <conditionalFormatting sqref="P3:P10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{B078DAAD-0444-41A1-AC32-5E9EBCBF98C7}</x14:id>
        </ext>
      </extLst>
    </cfRule>
  </conditionalFormatting>
  <conditionalFormatting sqref="J4:K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{1D41F3E2-E110-406F-8B43-E1EBCABE23D9}</x14:id>
        </ext>
      </extLst>
    </cfRule>
  </conditionalFormatting>
  <conditionalFormatting sqref="J15:K2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{3F18D46B-779B-4833-8C6E-09AB3F5549A2}</x14:id>
        </ext>
      </extLst>
    </cfRule>
  </conditionalFormatting>
  <conditionalFormatting sqref="J26:K3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{E4D58B91-853C-4414-ADFA-286A1390A4F0}</x14:id>
        </ext>
      </extLst>
    </cfRule>
  </conditionalFormatting>
  <conditionalFormatting sqref="J37:K4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{37A0B3D8-9DD1-406F-81A7-DBEEA0947CD9}</x14:id>
        </ext>
      </extLst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78DAAD-0444-41A1-AC32-5E9EBCBF98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P3:P10</xm:sqref>
        </x14:conditionalFormatting>
        <x14:conditionalFormatting xmlns:xm="http://schemas.microsoft.com/office/excel/2006/main">
          <x14:cfRule type="dataBar" id="{1D41F3E2-E110-406F-8B43-E1EBCABE23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J4:K13</xm:sqref>
        </x14:conditionalFormatting>
        <x14:conditionalFormatting xmlns:xm="http://schemas.microsoft.com/office/excel/2006/main">
          <x14:cfRule type="dataBar" id="{3F18D46B-779B-4833-8C6E-09AB3F5549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J15:K24</xm:sqref>
        </x14:conditionalFormatting>
        <x14:conditionalFormatting xmlns:xm="http://schemas.microsoft.com/office/excel/2006/main">
          <x14:cfRule type="dataBar" id="{E4D58B91-853C-4414-ADFA-286A1390A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J26:K35</xm:sqref>
        </x14:conditionalFormatting>
        <x14:conditionalFormatting xmlns:xm="http://schemas.microsoft.com/office/excel/2006/main">
          <x14:cfRule type="dataBar" id="{37A0B3D8-9DD1-406F-81A7-DBEEA0947C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J37:K44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zoomScaleNormal="100" workbookViewId="0">
      <selection activeCell="C63" sqref="C63"/>
    </sheetView>
  </sheetViews>
  <sheetFormatPr defaultColWidth="13.42578125" defaultRowHeight="15" x14ac:dyDescent="0.25"/>
  <cols>
    <col min="1" max="1" width="15.28515625" style="17" bestFit="1" customWidth="1"/>
    <col min="2" max="2" width="62.7109375" style="17" customWidth="1"/>
    <col min="3" max="3" width="23.140625" style="17" bestFit="1" customWidth="1"/>
    <col min="4" max="4" width="12.42578125" style="17" bestFit="1" customWidth="1"/>
    <col min="5" max="7" width="4.140625" style="26" bestFit="1" customWidth="1"/>
    <col min="8" max="9" width="4.85546875" style="17" bestFit="1" customWidth="1"/>
    <col min="10" max="10" width="5.140625" style="17" bestFit="1" customWidth="1"/>
    <col min="11" max="11" width="3.28515625" style="17" customWidth="1"/>
    <col min="12" max="12" width="3.7109375" style="17" customWidth="1"/>
    <col min="13" max="13" width="3.5703125" style="17" customWidth="1"/>
    <col min="14" max="14" width="21.42578125" style="47" bestFit="1" customWidth="1"/>
    <col min="15" max="15" width="19.42578125" style="17" bestFit="1" customWidth="1"/>
    <col min="16" max="16" width="16.140625" style="17" bestFit="1" customWidth="1"/>
    <col min="17" max="17" width="9" style="17" customWidth="1"/>
    <col min="18" max="16384" width="13.42578125" style="17"/>
  </cols>
  <sheetData>
    <row r="1" spans="1:17" ht="21" x14ac:dyDescent="0.25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7" s="15" customFormat="1" x14ac:dyDescent="0.25">
      <c r="A2" s="87" t="s">
        <v>0</v>
      </c>
      <c r="B2" s="87" t="s">
        <v>26</v>
      </c>
      <c r="C2" s="87" t="s">
        <v>1</v>
      </c>
      <c r="D2" s="87" t="s">
        <v>2</v>
      </c>
      <c r="E2" s="87" t="s">
        <v>61</v>
      </c>
      <c r="F2" s="87" t="s">
        <v>60</v>
      </c>
      <c r="G2" s="87" t="s">
        <v>62</v>
      </c>
      <c r="H2" s="87" t="s">
        <v>63</v>
      </c>
      <c r="I2" s="87" t="s">
        <v>64</v>
      </c>
      <c r="J2" s="87" t="s">
        <v>65</v>
      </c>
      <c r="K2" s="87"/>
      <c r="L2" s="87"/>
      <c r="M2" s="87"/>
      <c r="N2" s="87" t="s">
        <v>32</v>
      </c>
      <c r="O2" s="87" t="s">
        <v>25</v>
      </c>
      <c r="P2" s="87" t="s">
        <v>33</v>
      </c>
      <c r="Q2" s="87" t="s">
        <v>46</v>
      </c>
    </row>
    <row r="3" spans="1:17" x14ac:dyDescent="0.25">
      <c r="A3" s="89" t="s">
        <v>8</v>
      </c>
      <c r="N3" s="47" t="s">
        <v>18</v>
      </c>
      <c r="O3" s="17" t="str">
        <f>Iskolák!B3</f>
        <v>Deák Ferenc Gimnázium Fehérgyarmat</v>
      </c>
      <c r="P3" s="17">
        <f>SUMIF(B$3:B$88, Iskolák!B3, J$3:J$88)</f>
        <v>38</v>
      </c>
      <c r="Q3" s="17">
        <f>IF(P3&lt;&gt;"",_xlfn.RANK.EQ(P3,P$3:P$10),"")</f>
        <v>4</v>
      </c>
    </row>
    <row r="4" spans="1:17" x14ac:dyDescent="0.25">
      <c r="B4" s="17" t="str">
        <f>Iskolák!B3</f>
        <v>Deák Ferenc Gimnázium Fehérgyarmat</v>
      </c>
      <c r="C4" s="17" t="s">
        <v>109</v>
      </c>
      <c r="D4" s="17" t="s">
        <v>17</v>
      </c>
      <c r="E4" s="114">
        <v>281</v>
      </c>
      <c r="F4" s="114">
        <v>324</v>
      </c>
      <c r="G4" s="114">
        <v>339</v>
      </c>
      <c r="H4" s="17">
        <f>MAX(E4:G4)</f>
        <v>339</v>
      </c>
      <c r="I4" s="17">
        <f>IF(H4&lt;&gt;0,_xlfn.RANK.EQ(H4,H$4:H$11,0),"")</f>
        <v>8</v>
      </c>
      <c r="J4" s="17">
        <f>IF(I4&lt;&gt;"",IF(I4=1,9,9-I4),"")</f>
        <v>1</v>
      </c>
      <c r="N4" s="47" t="s">
        <v>7</v>
      </c>
      <c r="O4" s="17" t="str">
        <f>Iskolák!B4</f>
        <v>Szent Imre Katolikus Gimnázium, Általános Iskola és Kollégium</v>
      </c>
      <c r="P4" s="17">
        <f>SUMIF(B$3:B$88, Iskolák!B4, J$3:J$88)</f>
        <v>46</v>
      </c>
      <c r="Q4" s="17">
        <f t="shared" ref="Q4:Q10" si="0">IF(P4&lt;&gt;"",_xlfn.RANK.EQ(P4,P$3:P$10),"")</f>
        <v>1</v>
      </c>
    </row>
    <row r="5" spans="1:17" x14ac:dyDescent="0.25">
      <c r="B5" s="17" t="str">
        <f>Iskolák!B4</f>
        <v>Szent Imre Katolikus Gimnázium, Általános Iskola és Kollégium</v>
      </c>
      <c r="C5" s="17" t="s">
        <v>110</v>
      </c>
      <c r="D5" s="17" t="s">
        <v>17</v>
      </c>
      <c r="E5" s="114">
        <v>445</v>
      </c>
      <c r="F5" s="114">
        <v>378</v>
      </c>
      <c r="G5" s="114"/>
      <c r="H5" s="17">
        <f t="shared" ref="H5:H82" si="1">MAX(E5:G5)</f>
        <v>445</v>
      </c>
      <c r="I5" s="17">
        <f t="shared" ref="I5:I11" si="2">IF(H5&lt;&gt;0,_xlfn.RANK.EQ(H5,H$4:H$11,0),"")</f>
        <v>1</v>
      </c>
      <c r="J5" s="17">
        <f t="shared" ref="J5:J44" si="3">IF(I5&lt;&gt;"",IF(I5=1,9,9-I5),"")</f>
        <v>9</v>
      </c>
      <c r="N5" s="47" t="s">
        <v>19</v>
      </c>
      <c r="O5" s="17" t="str">
        <f>Iskolák!B5</f>
        <v>Eötvös József Gyakorló Általános Iskola és Gimnázium</v>
      </c>
      <c r="P5" s="17">
        <f>SUMIF(B$3:B$88, Iskolák!B5, J$3:J$88)</f>
        <v>42</v>
      </c>
      <c r="Q5" s="17">
        <f t="shared" si="0"/>
        <v>3</v>
      </c>
    </row>
    <row r="6" spans="1:17" x14ac:dyDescent="0.25">
      <c r="B6" s="17" t="str">
        <f>Iskolák!B5</f>
        <v>Eötvös József Gyakorló Általános Iskola és Gimnázium</v>
      </c>
      <c r="C6" s="17" t="s">
        <v>234</v>
      </c>
      <c r="D6" s="17" t="s">
        <v>17</v>
      </c>
      <c r="E6" s="114">
        <v>337</v>
      </c>
      <c r="F6" s="114">
        <v>342</v>
      </c>
      <c r="G6" s="114">
        <v>344</v>
      </c>
      <c r="H6" s="17">
        <f t="shared" si="1"/>
        <v>344</v>
      </c>
      <c r="I6" s="17">
        <f t="shared" si="2"/>
        <v>7</v>
      </c>
      <c r="J6" s="17">
        <f t="shared" si="3"/>
        <v>2</v>
      </c>
      <c r="N6" s="47" t="s">
        <v>20</v>
      </c>
      <c r="O6" s="17" t="str">
        <f>Iskolák!B6</f>
        <v>Báthory István Gimnázium és Szakközépiskola, Nyírbátor</v>
      </c>
      <c r="P6" s="17">
        <f>SUMIF(B$3:B$88, Iskolák!B6, J$3:J$88)</f>
        <v>27</v>
      </c>
      <c r="Q6" s="17">
        <f t="shared" si="0"/>
        <v>8</v>
      </c>
    </row>
    <row r="7" spans="1:17" x14ac:dyDescent="0.25">
      <c r="B7" s="17" t="str">
        <f>Iskolák!B6</f>
        <v>Báthory István Gimnázium és Szakközépiskola, Nyírbátor</v>
      </c>
      <c r="C7" s="18" t="s">
        <v>169</v>
      </c>
      <c r="D7" s="17" t="s">
        <v>17</v>
      </c>
      <c r="E7" s="115"/>
      <c r="F7" s="115">
        <v>351</v>
      </c>
      <c r="G7" s="115">
        <v>353</v>
      </c>
      <c r="H7" s="17">
        <f t="shared" si="1"/>
        <v>353</v>
      </c>
      <c r="I7" s="17">
        <f t="shared" si="2"/>
        <v>6</v>
      </c>
      <c r="J7" s="17">
        <f t="shared" si="3"/>
        <v>3</v>
      </c>
      <c r="N7" s="47" t="s">
        <v>21</v>
      </c>
      <c r="O7" s="17" t="str">
        <f>Iskolák!B7</f>
        <v>Arany János Gimnázium és Általános Iskola</v>
      </c>
      <c r="P7" s="17">
        <f>SUMIF(B$3:B$88, Iskolák!B7, J$3:J$88)</f>
        <v>37</v>
      </c>
      <c r="Q7" s="17">
        <f t="shared" si="0"/>
        <v>5</v>
      </c>
    </row>
    <row r="8" spans="1:17" x14ac:dyDescent="0.25">
      <c r="B8" s="17" t="str">
        <f>Iskolák!B7</f>
        <v>Arany János Gimnázium és Általános Iskola</v>
      </c>
      <c r="C8" s="17" t="s">
        <v>113</v>
      </c>
      <c r="D8" s="17" t="s">
        <v>17</v>
      </c>
      <c r="E8" s="115">
        <v>430</v>
      </c>
      <c r="F8" s="115">
        <v>423</v>
      </c>
      <c r="G8" s="115">
        <v>430</v>
      </c>
      <c r="H8" s="17">
        <f t="shared" si="1"/>
        <v>430</v>
      </c>
      <c r="I8" s="17">
        <f t="shared" si="2"/>
        <v>2</v>
      </c>
      <c r="J8" s="17">
        <f t="shared" si="3"/>
        <v>7</v>
      </c>
      <c r="N8" s="47" t="s">
        <v>22</v>
      </c>
      <c r="O8" s="17" t="str">
        <f>Iskolák!B8</f>
        <v>Nyíregyházi Evangélikus Kossuth Lajos Gimnázium</v>
      </c>
      <c r="P8" s="17">
        <f>SUMIF(B$3:B$88, Iskolák!B8, J$3:J$88)</f>
        <v>32</v>
      </c>
      <c r="Q8" s="17">
        <f t="shared" si="0"/>
        <v>6</v>
      </c>
    </row>
    <row r="9" spans="1:17" x14ac:dyDescent="0.25">
      <c r="B9" s="17" t="str">
        <f>Iskolák!B8</f>
        <v>Nyíregyházi Evangélikus Kossuth Lajos Gimnázium</v>
      </c>
      <c r="C9" s="17" t="s">
        <v>339</v>
      </c>
      <c r="D9" s="17" t="s">
        <v>17</v>
      </c>
      <c r="E9" s="115"/>
      <c r="F9" s="115">
        <v>340</v>
      </c>
      <c r="G9" s="115">
        <v>361</v>
      </c>
      <c r="H9" s="17">
        <f t="shared" si="1"/>
        <v>361</v>
      </c>
      <c r="I9" s="17">
        <f t="shared" si="2"/>
        <v>5</v>
      </c>
      <c r="J9" s="17">
        <f t="shared" si="3"/>
        <v>4</v>
      </c>
      <c r="N9" s="47" t="s">
        <v>23</v>
      </c>
      <c r="O9" s="17" t="str">
        <f>Iskolák!B9</f>
        <v>Kőrösi Csoma Sándor Gimnázium és Szakközépiskola, Hajdúnánás</v>
      </c>
      <c r="P9" s="17">
        <f>SUMIF(B$3:B$88, Iskolák!B9, J$3:J$88)</f>
        <v>29</v>
      </c>
      <c r="Q9" s="17">
        <f t="shared" si="0"/>
        <v>7</v>
      </c>
    </row>
    <row r="10" spans="1:17" x14ac:dyDescent="0.25">
      <c r="B10" s="17" t="str">
        <f>Iskolák!B9</f>
        <v>Kőrösi Csoma Sándor Gimnázium és Szakközépiskola, Hajdúnánás</v>
      </c>
      <c r="C10" s="17" t="s">
        <v>172</v>
      </c>
      <c r="D10" s="17" t="s">
        <v>17</v>
      </c>
      <c r="E10" s="115">
        <v>360</v>
      </c>
      <c r="F10" s="115">
        <v>378</v>
      </c>
      <c r="G10" s="115"/>
      <c r="H10" s="17">
        <f t="shared" si="1"/>
        <v>378</v>
      </c>
      <c r="I10" s="17">
        <f t="shared" si="2"/>
        <v>3</v>
      </c>
      <c r="J10" s="17">
        <f t="shared" si="3"/>
        <v>6</v>
      </c>
      <c r="N10" s="47" t="s">
        <v>24</v>
      </c>
      <c r="O10" s="17" t="str">
        <f>Iskolák!B10</f>
        <v>Kossuth Lajos Gimnázium és Szakközépiskola, Tiszafüred</v>
      </c>
      <c r="P10" s="17">
        <f>SUMIF(B$3:B$88, Iskolák!B10, J$3:J$88)</f>
        <v>45</v>
      </c>
      <c r="Q10" s="17">
        <f t="shared" si="0"/>
        <v>2</v>
      </c>
    </row>
    <row r="11" spans="1:17" x14ac:dyDescent="0.25">
      <c r="B11" s="17" t="str">
        <f>Iskolák!B10</f>
        <v>Kossuth Lajos Gimnázium és Szakközépiskola, Tiszafüred</v>
      </c>
      <c r="C11" s="17" t="s">
        <v>235</v>
      </c>
      <c r="D11" s="17" t="s">
        <v>17</v>
      </c>
      <c r="E11" s="115"/>
      <c r="F11" s="115">
        <v>372</v>
      </c>
      <c r="G11" s="115">
        <v>368</v>
      </c>
      <c r="H11" s="17">
        <f t="shared" si="1"/>
        <v>372</v>
      </c>
      <c r="I11" s="17">
        <f t="shared" si="2"/>
        <v>4</v>
      </c>
      <c r="J11" s="17">
        <f t="shared" si="3"/>
        <v>5</v>
      </c>
      <c r="Q11" s="18"/>
    </row>
    <row r="12" spans="1:17" x14ac:dyDescent="0.25">
      <c r="E12" s="27"/>
      <c r="F12" s="27"/>
      <c r="G12" s="27"/>
      <c r="Q12" s="18"/>
    </row>
    <row r="13" spans="1:17" x14ac:dyDescent="0.25">
      <c r="E13" s="27"/>
      <c r="F13" s="27"/>
      <c r="G13" s="27"/>
      <c r="Q13" s="18"/>
    </row>
    <row r="14" spans="1:17" x14ac:dyDescent="0.25">
      <c r="A14" s="89" t="s">
        <v>9</v>
      </c>
      <c r="B14" s="87" t="s">
        <v>26</v>
      </c>
      <c r="C14" s="87" t="s">
        <v>1</v>
      </c>
      <c r="D14" s="87" t="s">
        <v>2</v>
      </c>
      <c r="E14" s="87" t="s">
        <v>61</v>
      </c>
      <c r="F14" s="87" t="s">
        <v>60</v>
      </c>
      <c r="G14" s="87" t="s">
        <v>62</v>
      </c>
      <c r="H14" s="87" t="s">
        <v>63</v>
      </c>
      <c r="I14" s="87" t="s">
        <v>64</v>
      </c>
      <c r="J14" s="87" t="s">
        <v>65</v>
      </c>
    </row>
    <row r="15" spans="1:17" x14ac:dyDescent="0.25">
      <c r="B15" s="17" t="str">
        <f>Iskolák!B3</f>
        <v>Deák Ferenc Gimnázium Fehérgyarmat</v>
      </c>
      <c r="C15" s="17" t="s">
        <v>116</v>
      </c>
      <c r="D15" s="17" t="s">
        <v>17</v>
      </c>
      <c r="E15" s="114">
        <v>452</v>
      </c>
      <c r="F15" s="114">
        <v>426</v>
      </c>
      <c r="G15" s="114">
        <v>458</v>
      </c>
      <c r="H15" s="17">
        <f t="shared" si="1"/>
        <v>458</v>
      </c>
      <c r="I15" s="17">
        <f>IF(H15&lt;&gt;0,_xlfn.RANK.EQ(H15,H$15:H$22,0),"")</f>
        <v>1</v>
      </c>
      <c r="J15" s="17">
        <f t="shared" si="3"/>
        <v>9</v>
      </c>
    </row>
    <row r="16" spans="1:17" x14ac:dyDescent="0.25">
      <c r="B16" s="17" t="str">
        <f>Iskolák!B4</f>
        <v>Szent Imre Katolikus Gimnázium, Általános Iskola és Kollégium</v>
      </c>
      <c r="C16" s="17" t="s">
        <v>117</v>
      </c>
      <c r="D16" s="17" t="s">
        <v>17</v>
      </c>
      <c r="E16" s="114">
        <v>443</v>
      </c>
      <c r="F16" s="114">
        <v>433</v>
      </c>
      <c r="G16" s="114">
        <v>446</v>
      </c>
      <c r="H16" s="17">
        <f t="shared" si="1"/>
        <v>446</v>
      </c>
      <c r="I16" s="17">
        <f t="shared" ref="I16:I22" si="4">IF(H16&lt;&gt;0,_xlfn.RANK.EQ(H16,H$15:H$22,0),"")</f>
        <v>2</v>
      </c>
      <c r="J16" s="17">
        <f t="shared" si="3"/>
        <v>7</v>
      </c>
    </row>
    <row r="17" spans="1:10" x14ac:dyDescent="0.25">
      <c r="B17" s="17" t="str">
        <f>Iskolák!B5</f>
        <v>Eötvös József Gyakorló Általános Iskola és Gimnázium</v>
      </c>
      <c r="C17" s="17" t="s">
        <v>118</v>
      </c>
      <c r="D17" s="17" t="s">
        <v>17</v>
      </c>
      <c r="E17" s="114">
        <v>394</v>
      </c>
      <c r="F17" s="114">
        <v>399</v>
      </c>
      <c r="G17" s="114">
        <v>402</v>
      </c>
      <c r="H17" s="17">
        <f t="shared" si="1"/>
        <v>402</v>
      </c>
      <c r="I17" s="17">
        <f t="shared" si="4"/>
        <v>3</v>
      </c>
      <c r="J17" s="17">
        <f t="shared" si="3"/>
        <v>6</v>
      </c>
    </row>
    <row r="18" spans="1:10" x14ac:dyDescent="0.25">
      <c r="B18" s="17" t="str">
        <f>Iskolák!B6</f>
        <v>Báthory István Gimnázium és Szakközépiskola, Nyírbátor</v>
      </c>
      <c r="C18" s="18" t="s">
        <v>177</v>
      </c>
      <c r="D18" s="17" t="s">
        <v>17</v>
      </c>
      <c r="E18" s="114"/>
      <c r="F18" s="114">
        <v>378</v>
      </c>
      <c r="G18" s="114"/>
      <c r="H18" s="17">
        <f t="shared" si="1"/>
        <v>378</v>
      </c>
      <c r="I18" s="17">
        <f t="shared" si="4"/>
        <v>6</v>
      </c>
      <c r="J18" s="17">
        <f t="shared" si="3"/>
        <v>3</v>
      </c>
    </row>
    <row r="19" spans="1:10" x14ac:dyDescent="0.25">
      <c r="B19" s="17" t="str">
        <f>Iskolák!B7</f>
        <v>Arany János Gimnázium és Általános Iskola</v>
      </c>
      <c r="C19" s="17" t="s">
        <v>237</v>
      </c>
      <c r="D19" s="17" t="s">
        <v>17</v>
      </c>
      <c r="E19" s="114">
        <v>398</v>
      </c>
      <c r="F19" s="114">
        <v>392</v>
      </c>
      <c r="G19" s="114">
        <v>375</v>
      </c>
      <c r="H19" s="17">
        <f t="shared" si="1"/>
        <v>398</v>
      </c>
      <c r="I19" s="17">
        <f t="shared" si="4"/>
        <v>4</v>
      </c>
      <c r="J19" s="17">
        <f t="shared" si="3"/>
        <v>5</v>
      </c>
    </row>
    <row r="20" spans="1:10" x14ac:dyDescent="0.25">
      <c r="B20" s="17" t="str">
        <f>Iskolák!B8</f>
        <v>Nyíregyházi Evangélikus Kossuth Lajos Gimnázium</v>
      </c>
      <c r="C20" s="17" t="s">
        <v>120</v>
      </c>
      <c r="D20" s="17" t="s">
        <v>17</v>
      </c>
      <c r="E20" s="114">
        <v>319</v>
      </c>
      <c r="F20" s="114">
        <v>362</v>
      </c>
      <c r="G20" s="114">
        <v>363</v>
      </c>
      <c r="H20" s="17">
        <f t="shared" si="1"/>
        <v>363</v>
      </c>
      <c r="I20" s="17">
        <f t="shared" si="4"/>
        <v>7</v>
      </c>
      <c r="J20" s="17">
        <f t="shared" si="3"/>
        <v>2</v>
      </c>
    </row>
    <row r="21" spans="1:10" x14ac:dyDescent="0.25">
      <c r="B21" s="17" t="str">
        <f>Iskolák!B9</f>
        <v>Kőrösi Csoma Sándor Gimnázium és Szakközépiskola, Hajdúnánás</v>
      </c>
      <c r="D21" s="17" t="s">
        <v>17</v>
      </c>
      <c r="E21" s="114"/>
      <c r="F21" s="114"/>
      <c r="G21" s="114"/>
      <c r="H21" s="17">
        <f t="shared" si="1"/>
        <v>0</v>
      </c>
      <c r="I21" s="17" t="str">
        <f t="shared" si="4"/>
        <v/>
      </c>
      <c r="J21" s="17" t="str">
        <f t="shared" si="3"/>
        <v/>
      </c>
    </row>
    <row r="22" spans="1:10" x14ac:dyDescent="0.25">
      <c r="B22" s="17" t="str">
        <f>Iskolák!B10</f>
        <v>Kossuth Lajos Gimnázium és Szakközépiskola, Tiszafüred</v>
      </c>
      <c r="C22" s="17" t="s">
        <v>122</v>
      </c>
      <c r="D22" s="17" t="s">
        <v>17</v>
      </c>
      <c r="E22" s="114">
        <v>375</v>
      </c>
      <c r="F22" s="114">
        <v>392</v>
      </c>
      <c r="G22" s="114">
        <v>38</v>
      </c>
      <c r="H22" s="17">
        <f t="shared" si="1"/>
        <v>392</v>
      </c>
      <c r="I22" s="17">
        <f t="shared" si="4"/>
        <v>5</v>
      </c>
      <c r="J22" s="17">
        <f t="shared" si="3"/>
        <v>4</v>
      </c>
    </row>
    <row r="25" spans="1:10" x14ac:dyDescent="0.25">
      <c r="A25" s="89" t="s">
        <v>11</v>
      </c>
      <c r="B25" s="87" t="s">
        <v>26</v>
      </c>
      <c r="C25" s="87" t="s">
        <v>1</v>
      </c>
      <c r="D25" s="87" t="s">
        <v>2</v>
      </c>
      <c r="E25" s="87" t="s">
        <v>61</v>
      </c>
      <c r="F25" s="87" t="s">
        <v>60</v>
      </c>
      <c r="G25" s="87" t="s">
        <v>62</v>
      </c>
      <c r="H25" s="87" t="s">
        <v>63</v>
      </c>
      <c r="I25" s="87" t="s">
        <v>64</v>
      </c>
      <c r="J25" s="87" t="s">
        <v>65</v>
      </c>
    </row>
    <row r="26" spans="1:10" x14ac:dyDescent="0.25">
      <c r="B26" s="17" t="str">
        <f>Iskolák!B3</f>
        <v>Deák Ferenc Gimnázium Fehérgyarmat</v>
      </c>
      <c r="C26" s="17" t="s">
        <v>123</v>
      </c>
      <c r="D26" s="17" t="s">
        <v>17</v>
      </c>
      <c r="E26" s="114">
        <v>387</v>
      </c>
      <c r="F26" s="114">
        <v>411</v>
      </c>
      <c r="G26" s="114"/>
      <c r="H26" s="17">
        <f t="shared" si="1"/>
        <v>411</v>
      </c>
      <c r="I26" s="17">
        <f>IF(H26&lt;&gt;0,_xlfn.RANK.EQ(H26,H$26:H$33,0),"")</f>
        <v>4</v>
      </c>
      <c r="J26" s="17">
        <f t="shared" si="3"/>
        <v>5</v>
      </c>
    </row>
    <row r="27" spans="1:10" x14ac:dyDescent="0.25">
      <c r="B27" s="17" t="str">
        <f>Iskolák!B4</f>
        <v>Szent Imre Katolikus Gimnázium, Általános Iskola és Kollégium</v>
      </c>
      <c r="C27" s="17" t="s">
        <v>124</v>
      </c>
      <c r="D27" s="17" t="s">
        <v>17</v>
      </c>
      <c r="E27" s="114">
        <v>415</v>
      </c>
      <c r="F27" s="114">
        <v>405</v>
      </c>
      <c r="G27" s="114">
        <v>419</v>
      </c>
      <c r="H27" s="17">
        <f t="shared" si="1"/>
        <v>419</v>
      </c>
      <c r="I27" s="17">
        <f t="shared" ref="I27:I33" si="5">IF(H27&lt;&gt;0,_xlfn.RANK.EQ(H27,H$26:H$33,0),"")</f>
        <v>2</v>
      </c>
      <c r="J27" s="17">
        <f t="shared" si="3"/>
        <v>7</v>
      </c>
    </row>
    <row r="28" spans="1:10" x14ac:dyDescent="0.25">
      <c r="B28" s="17" t="str">
        <f>Iskolák!B5</f>
        <v>Eötvös József Gyakorló Általános Iskola és Gimnázium</v>
      </c>
      <c r="C28" s="17" t="s">
        <v>125</v>
      </c>
      <c r="D28" s="17" t="s">
        <v>17</v>
      </c>
      <c r="E28" s="114"/>
      <c r="F28" s="114">
        <v>426</v>
      </c>
      <c r="G28" s="114"/>
      <c r="H28" s="17">
        <f t="shared" si="1"/>
        <v>426</v>
      </c>
      <c r="I28" s="17">
        <f t="shared" si="5"/>
        <v>1</v>
      </c>
      <c r="J28" s="17">
        <f t="shared" si="3"/>
        <v>9</v>
      </c>
    </row>
    <row r="29" spans="1:10" x14ac:dyDescent="0.25">
      <c r="B29" s="17" t="str">
        <f>Iskolák!B6</f>
        <v>Báthory István Gimnázium és Szakközépiskola, Nyírbátor</v>
      </c>
      <c r="C29" s="18" t="s">
        <v>182</v>
      </c>
      <c r="D29" s="17" t="s">
        <v>17</v>
      </c>
      <c r="E29" s="114"/>
      <c r="F29" s="114"/>
      <c r="G29" s="114"/>
      <c r="H29" s="17">
        <f t="shared" si="1"/>
        <v>0</v>
      </c>
      <c r="I29" s="17" t="str">
        <f t="shared" si="5"/>
        <v/>
      </c>
      <c r="J29" s="17" t="str">
        <f t="shared" si="3"/>
        <v/>
      </c>
    </row>
    <row r="30" spans="1:10" x14ac:dyDescent="0.25">
      <c r="B30" s="17" t="str">
        <f>Iskolák!B7</f>
        <v>Arany János Gimnázium és Általános Iskola</v>
      </c>
      <c r="C30" s="17" t="s">
        <v>127</v>
      </c>
      <c r="D30" s="17" t="s">
        <v>17</v>
      </c>
      <c r="E30" s="114"/>
      <c r="F30" s="114"/>
      <c r="G30" s="114">
        <v>370</v>
      </c>
      <c r="H30" s="17">
        <f t="shared" si="1"/>
        <v>370</v>
      </c>
      <c r="I30" s="17">
        <f t="shared" si="5"/>
        <v>6</v>
      </c>
      <c r="J30" s="17">
        <f t="shared" si="3"/>
        <v>3</v>
      </c>
    </row>
    <row r="31" spans="1:10" x14ac:dyDescent="0.25">
      <c r="B31" s="17" t="str">
        <f>Iskolák!B8</f>
        <v>Nyíregyházi Evangélikus Kossuth Lajos Gimnázium</v>
      </c>
      <c r="C31" s="17" t="s">
        <v>128</v>
      </c>
      <c r="D31" s="17" t="s">
        <v>17</v>
      </c>
      <c r="E31" s="114"/>
      <c r="F31" s="114"/>
      <c r="G31" s="114">
        <v>356</v>
      </c>
      <c r="H31" s="17">
        <f t="shared" si="1"/>
        <v>356</v>
      </c>
      <c r="I31" s="17">
        <f t="shared" si="5"/>
        <v>7</v>
      </c>
      <c r="J31" s="17">
        <f t="shared" si="3"/>
        <v>2</v>
      </c>
    </row>
    <row r="32" spans="1:10" x14ac:dyDescent="0.25">
      <c r="B32" s="17" t="str">
        <f>Iskolák!B9</f>
        <v>Kőrösi Csoma Sándor Gimnázium és Szakközépiskola, Hajdúnánás</v>
      </c>
      <c r="C32" s="17" t="s">
        <v>184</v>
      </c>
      <c r="D32" s="17" t="s">
        <v>17</v>
      </c>
      <c r="E32" s="114"/>
      <c r="F32" s="114">
        <v>398</v>
      </c>
      <c r="G32" s="114">
        <v>418</v>
      </c>
      <c r="H32" s="17">
        <f t="shared" si="1"/>
        <v>418</v>
      </c>
      <c r="I32" s="17">
        <f t="shared" si="5"/>
        <v>3</v>
      </c>
      <c r="J32" s="17">
        <f t="shared" si="3"/>
        <v>6</v>
      </c>
    </row>
    <row r="33" spans="1:10" x14ac:dyDescent="0.25">
      <c r="B33" s="17" t="str">
        <f>Iskolák!B10</f>
        <v>Kossuth Lajos Gimnázium és Szakközépiskola, Tiszafüred</v>
      </c>
      <c r="C33" s="17" t="s">
        <v>238</v>
      </c>
      <c r="D33" s="17" t="s">
        <v>17</v>
      </c>
      <c r="E33" s="114"/>
      <c r="F33" s="114">
        <v>399</v>
      </c>
      <c r="G33" s="114">
        <v>411</v>
      </c>
      <c r="H33" s="17">
        <f t="shared" si="1"/>
        <v>411</v>
      </c>
      <c r="I33" s="17">
        <f t="shared" si="5"/>
        <v>4</v>
      </c>
      <c r="J33" s="17">
        <f t="shared" si="3"/>
        <v>5</v>
      </c>
    </row>
    <row r="36" spans="1:10" x14ac:dyDescent="0.25">
      <c r="A36" s="89" t="s">
        <v>10</v>
      </c>
      <c r="B36" s="87" t="s">
        <v>26</v>
      </c>
      <c r="C36" s="87" t="s">
        <v>1</v>
      </c>
      <c r="D36" s="87" t="s">
        <v>2</v>
      </c>
      <c r="E36" s="87" t="s">
        <v>61</v>
      </c>
      <c r="F36" s="87" t="s">
        <v>60</v>
      </c>
      <c r="G36" s="87" t="s">
        <v>62</v>
      </c>
      <c r="H36" s="87" t="s">
        <v>63</v>
      </c>
      <c r="I36" s="87" t="s">
        <v>64</v>
      </c>
      <c r="J36" s="87" t="s">
        <v>65</v>
      </c>
    </row>
    <row r="37" spans="1:10" x14ac:dyDescent="0.25">
      <c r="B37" s="17" t="str">
        <f>Iskolák!B3</f>
        <v>Deák Ferenc Gimnázium Fehérgyarmat</v>
      </c>
      <c r="C37" s="17" t="s">
        <v>186</v>
      </c>
      <c r="D37" s="17" t="s">
        <v>17</v>
      </c>
      <c r="E37" s="114">
        <v>439</v>
      </c>
      <c r="F37" s="114"/>
      <c r="G37" s="114">
        <v>406</v>
      </c>
      <c r="H37" s="17">
        <f t="shared" si="1"/>
        <v>439</v>
      </c>
      <c r="I37" s="17">
        <f>IF(H37&lt;&gt;0,_xlfn.RANK.EQ(H37,H$37:H$44,0),"")</f>
        <v>4</v>
      </c>
      <c r="J37" s="17">
        <f t="shared" si="3"/>
        <v>5</v>
      </c>
    </row>
    <row r="38" spans="1:10" x14ac:dyDescent="0.25">
      <c r="B38" s="17" t="str">
        <f>Iskolák!B4</f>
        <v>Szent Imre Katolikus Gimnázium, Általános Iskola és Kollégium</v>
      </c>
      <c r="C38" s="17" t="s">
        <v>130</v>
      </c>
      <c r="D38" s="17" t="s">
        <v>17</v>
      </c>
      <c r="E38" s="114">
        <v>467</v>
      </c>
      <c r="F38" s="114">
        <v>468</v>
      </c>
      <c r="G38" s="114">
        <v>466</v>
      </c>
      <c r="H38" s="17">
        <f t="shared" si="1"/>
        <v>468</v>
      </c>
      <c r="I38" s="17">
        <f t="shared" ref="I38:I44" si="6">IF(H38&lt;&gt;0,_xlfn.RANK.EQ(H38,H$37:H$44,0),"")</f>
        <v>2</v>
      </c>
      <c r="J38" s="17">
        <f t="shared" si="3"/>
        <v>7</v>
      </c>
    </row>
    <row r="39" spans="1:10" x14ac:dyDescent="0.25">
      <c r="B39" s="17" t="str">
        <f>Iskolák!B5</f>
        <v>Eötvös József Gyakorló Általános Iskola és Gimnázium</v>
      </c>
      <c r="C39" s="17" t="s">
        <v>188</v>
      </c>
      <c r="D39" s="17" t="s">
        <v>17</v>
      </c>
      <c r="E39" s="114"/>
      <c r="F39" s="114">
        <v>467</v>
      </c>
      <c r="G39" s="114"/>
      <c r="H39" s="17">
        <f t="shared" si="1"/>
        <v>467</v>
      </c>
      <c r="I39" s="17">
        <f t="shared" si="6"/>
        <v>3</v>
      </c>
      <c r="J39" s="17">
        <f t="shared" si="3"/>
        <v>6</v>
      </c>
    </row>
    <row r="40" spans="1:10" x14ac:dyDescent="0.25">
      <c r="B40" s="17" t="str">
        <f>Iskolák!B6</f>
        <v>Báthory István Gimnázium és Szakközépiskola, Nyírbátor</v>
      </c>
      <c r="C40" s="18" t="s">
        <v>239</v>
      </c>
      <c r="D40" s="17" t="s">
        <v>17</v>
      </c>
      <c r="E40" s="114">
        <v>344</v>
      </c>
      <c r="F40" s="114">
        <v>356</v>
      </c>
      <c r="G40" s="114">
        <v>391</v>
      </c>
      <c r="H40" s="17">
        <f t="shared" si="1"/>
        <v>391</v>
      </c>
      <c r="I40" s="17">
        <f t="shared" si="6"/>
        <v>8</v>
      </c>
      <c r="J40" s="17">
        <f t="shared" si="3"/>
        <v>1</v>
      </c>
    </row>
    <row r="41" spans="1:10" x14ac:dyDescent="0.25">
      <c r="B41" s="17" t="str">
        <f>Iskolák!B7</f>
        <v>Arany János Gimnázium és Általános Iskola</v>
      </c>
      <c r="C41" s="17" t="s">
        <v>240</v>
      </c>
      <c r="D41" s="17" t="s">
        <v>17</v>
      </c>
      <c r="E41" s="114">
        <v>425</v>
      </c>
      <c r="F41" s="114">
        <v>439</v>
      </c>
      <c r="G41" s="114"/>
      <c r="H41" s="17">
        <f t="shared" si="1"/>
        <v>439</v>
      </c>
      <c r="I41" s="17">
        <f t="shared" si="6"/>
        <v>4</v>
      </c>
      <c r="J41" s="17">
        <f t="shared" si="3"/>
        <v>5</v>
      </c>
    </row>
    <row r="42" spans="1:10" x14ac:dyDescent="0.25">
      <c r="B42" s="17" t="str">
        <f>Iskolák!B8</f>
        <v>Nyíregyházi Evangélikus Kossuth Lajos Gimnázium</v>
      </c>
      <c r="C42" s="17" t="s">
        <v>337</v>
      </c>
      <c r="D42" s="17" t="s">
        <v>17</v>
      </c>
      <c r="E42" s="114">
        <v>372</v>
      </c>
      <c r="F42" s="114">
        <v>408</v>
      </c>
      <c r="G42" s="114">
        <v>405</v>
      </c>
      <c r="H42" s="17">
        <f t="shared" si="1"/>
        <v>408</v>
      </c>
      <c r="I42" s="17">
        <f t="shared" si="6"/>
        <v>7</v>
      </c>
      <c r="J42" s="17">
        <f t="shared" si="3"/>
        <v>2</v>
      </c>
    </row>
    <row r="43" spans="1:10" x14ac:dyDescent="0.25">
      <c r="B43" s="17" t="str">
        <f>Iskolák!B9</f>
        <v>Kőrösi Csoma Sándor Gimnázium és Szakközépiskola, Hajdúnánás</v>
      </c>
      <c r="C43" s="17" t="s">
        <v>135</v>
      </c>
      <c r="D43" s="17" t="s">
        <v>17</v>
      </c>
      <c r="E43" s="114">
        <v>492</v>
      </c>
      <c r="F43" s="114">
        <v>481</v>
      </c>
      <c r="G43" s="114">
        <v>467</v>
      </c>
      <c r="H43" s="17">
        <f t="shared" si="1"/>
        <v>492</v>
      </c>
      <c r="I43" s="17">
        <f t="shared" si="6"/>
        <v>1</v>
      </c>
      <c r="J43" s="17">
        <f t="shared" si="3"/>
        <v>9</v>
      </c>
    </row>
    <row r="44" spans="1:10" x14ac:dyDescent="0.25">
      <c r="B44" s="17" t="str">
        <f>Iskolák!B10</f>
        <v>Kossuth Lajos Gimnázium és Szakközépiskola, Tiszafüred</v>
      </c>
      <c r="C44" s="17" t="s">
        <v>351</v>
      </c>
      <c r="D44" s="17" t="s">
        <v>17</v>
      </c>
      <c r="E44" s="114"/>
      <c r="F44" s="114"/>
      <c r="G44" s="114">
        <v>417</v>
      </c>
      <c r="H44" s="17">
        <f t="shared" si="1"/>
        <v>417</v>
      </c>
      <c r="I44" s="17">
        <f t="shared" si="6"/>
        <v>6</v>
      </c>
      <c r="J44" s="17">
        <f t="shared" si="3"/>
        <v>3</v>
      </c>
    </row>
    <row r="47" spans="1:10" x14ac:dyDescent="0.25">
      <c r="A47" s="89" t="s">
        <v>12</v>
      </c>
      <c r="B47" s="87" t="s">
        <v>26</v>
      </c>
      <c r="C47" s="87" t="s">
        <v>1</v>
      </c>
      <c r="D47" s="87" t="s">
        <v>2</v>
      </c>
      <c r="E47" s="87" t="s">
        <v>61</v>
      </c>
      <c r="F47" s="87" t="s">
        <v>60</v>
      </c>
      <c r="G47" s="87" t="s">
        <v>62</v>
      </c>
      <c r="H47" s="87" t="s">
        <v>63</v>
      </c>
      <c r="I47" s="87" t="s">
        <v>64</v>
      </c>
      <c r="J47" s="87" t="s">
        <v>65</v>
      </c>
    </row>
    <row r="48" spans="1:10" x14ac:dyDescent="0.25">
      <c r="B48" s="17" t="str">
        <f>Iskolák!B3</f>
        <v>Deák Ferenc Gimnázium Fehérgyarmat</v>
      </c>
      <c r="C48" s="17" t="s">
        <v>241</v>
      </c>
      <c r="D48" s="17" t="s">
        <v>17</v>
      </c>
      <c r="E48" s="114">
        <v>359</v>
      </c>
      <c r="F48" s="114">
        <v>352</v>
      </c>
      <c r="G48" s="114">
        <v>369</v>
      </c>
      <c r="H48" s="17">
        <f t="shared" si="1"/>
        <v>369</v>
      </c>
      <c r="I48" s="17">
        <f>IF(H48&lt;&gt;0,_xlfn.RANK.EQ(H48,H$48:H$55,0),"")</f>
        <v>7</v>
      </c>
      <c r="J48" s="17">
        <f t="shared" ref="J48:J55" si="7">IF(I48&lt;&gt;"",IF(I48=1,9,9-I48),"")</f>
        <v>2</v>
      </c>
    </row>
    <row r="49" spans="1:10" x14ac:dyDescent="0.25">
      <c r="B49" s="17" t="str">
        <f>Iskolák!B4</f>
        <v>Szent Imre Katolikus Gimnázium, Általános Iskola és Kollégium</v>
      </c>
      <c r="C49" s="17" t="s">
        <v>138</v>
      </c>
      <c r="D49" s="17" t="s">
        <v>17</v>
      </c>
      <c r="E49" s="114">
        <v>443</v>
      </c>
      <c r="F49" s="114">
        <v>439</v>
      </c>
      <c r="G49" s="114">
        <v>438</v>
      </c>
      <c r="H49" s="17">
        <f t="shared" si="1"/>
        <v>443</v>
      </c>
      <c r="I49" s="17">
        <f t="shared" ref="I49:I55" si="8">IF(H49&lt;&gt;0,_xlfn.RANK.EQ(H49,H$48:H$55,0),"")</f>
        <v>2</v>
      </c>
      <c r="J49" s="17">
        <f t="shared" si="7"/>
        <v>7</v>
      </c>
    </row>
    <row r="50" spans="1:10" x14ac:dyDescent="0.25">
      <c r="B50" s="17" t="str">
        <f>Iskolák!B5</f>
        <v>Eötvös József Gyakorló Általános Iskola és Gimnázium</v>
      </c>
      <c r="C50" s="17" t="s">
        <v>353</v>
      </c>
      <c r="D50" s="17" t="s">
        <v>17</v>
      </c>
      <c r="E50" s="114">
        <v>403</v>
      </c>
      <c r="F50" s="114"/>
      <c r="G50" s="114">
        <v>407</v>
      </c>
      <c r="H50" s="17">
        <f t="shared" si="1"/>
        <v>407</v>
      </c>
      <c r="I50" s="17">
        <f t="shared" si="8"/>
        <v>4</v>
      </c>
      <c r="J50" s="17">
        <f t="shared" si="7"/>
        <v>5</v>
      </c>
    </row>
    <row r="51" spans="1:10" x14ac:dyDescent="0.25">
      <c r="B51" s="17" t="str">
        <f>Iskolák!B6</f>
        <v>Báthory István Gimnázium és Szakközépiskola, Nyírbátor</v>
      </c>
      <c r="C51" s="18" t="s">
        <v>242</v>
      </c>
      <c r="D51" s="17" t="s">
        <v>17</v>
      </c>
      <c r="E51" s="114">
        <v>371</v>
      </c>
      <c r="F51" s="114"/>
      <c r="G51" s="114"/>
      <c r="H51" s="17">
        <f t="shared" si="1"/>
        <v>371</v>
      </c>
      <c r="I51" s="17">
        <f t="shared" si="8"/>
        <v>6</v>
      </c>
      <c r="J51" s="17">
        <f t="shared" si="7"/>
        <v>3</v>
      </c>
    </row>
    <row r="52" spans="1:10" x14ac:dyDescent="0.25">
      <c r="B52" s="17" t="str">
        <f>Iskolák!B7</f>
        <v>Arany János Gimnázium és Általános Iskola</v>
      </c>
      <c r="C52" s="17" t="s">
        <v>141</v>
      </c>
      <c r="D52" s="17" t="s">
        <v>17</v>
      </c>
      <c r="E52" s="114">
        <v>465</v>
      </c>
      <c r="F52" s="114">
        <v>468</v>
      </c>
      <c r="G52" s="114">
        <v>441</v>
      </c>
      <c r="H52" s="17">
        <f t="shared" si="1"/>
        <v>468</v>
      </c>
      <c r="I52" s="17">
        <f t="shared" si="8"/>
        <v>1</v>
      </c>
      <c r="J52" s="17">
        <f t="shared" si="7"/>
        <v>9</v>
      </c>
    </row>
    <row r="53" spans="1:10" x14ac:dyDescent="0.25">
      <c r="B53" s="17" t="str">
        <f>Iskolák!B8</f>
        <v>Nyíregyházi Evangélikus Kossuth Lajos Gimnázium</v>
      </c>
      <c r="C53" s="17" t="s">
        <v>197</v>
      </c>
      <c r="D53" s="17" t="s">
        <v>17</v>
      </c>
      <c r="E53" s="114"/>
      <c r="F53" s="114"/>
      <c r="G53" s="114">
        <v>416</v>
      </c>
      <c r="H53" s="17">
        <f t="shared" si="1"/>
        <v>416</v>
      </c>
      <c r="I53" s="17">
        <f t="shared" si="8"/>
        <v>3</v>
      </c>
      <c r="J53" s="17">
        <f t="shared" si="7"/>
        <v>6</v>
      </c>
    </row>
    <row r="54" spans="1:10" x14ac:dyDescent="0.25">
      <c r="B54" s="17" t="str">
        <f>Iskolák!B9</f>
        <v>Kőrösi Csoma Sándor Gimnázium és Szakközépiskola, Hajdúnánás</v>
      </c>
      <c r="C54" s="17" t="s">
        <v>243</v>
      </c>
      <c r="D54" s="17" t="s">
        <v>17</v>
      </c>
      <c r="E54" s="114">
        <v>349</v>
      </c>
      <c r="F54" s="114">
        <v>346</v>
      </c>
      <c r="G54" s="114">
        <v>368</v>
      </c>
      <c r="H54" s="17">
        <f t="shared" si="1"/>
        <v>368</v>
      </c>
      <c r="I54" s="17">
        <f t="shared" si="8"/>
        <v>8</v>
      </c>
      <c r="J54" s="17">
        <f t="shared" si="7"/>
        <v>1</v>
      </c>
    </row>
    <row r="55" spans="1:10" x14ac:dyDescent="0.25">
      <c r="B55" s="17" t="str">
        <f>Iskolák!B10</f>
        <v>Kossuth Lajos Gimnázium és Szakközépiskola, Tiszafüred</v>
      </c>
      <c r="C55" s="17" t="s">
        <v>144</v>
      </c>
      <c r="D55" s="17" t="s">
        <v>17</v>
      </c>
      <c r="E55" s="114"/>
      <c r="F55" s="114"/>
      <c r="G55" s="114">
        <v>377</v>
      </c>
      <c r="H55" s="17">
        <f t="shared" si="1"/>
        <v>377</v>
      </c>
      <c r="I55" s="17">
        <f t="shared" si="8"/>
        <v>5</v>
      </c>
      <c r="J55" s="17">
        <f t="shared" si="7"/>
        <v>4</v>
      </c>
    </row>
    <row r="58" spans="1:10" x14ac:dyDescent="0.25">
      <c r="A58" s="89" t="s">
        <v>13</v>
      </c>
      <c r="B58" s="87" t="s">
        <v>26</v>
      </c>
      <c r="C58" s="87" t="s">
        <v>1</v>
      </c>
      <c r="D58" s="87" t="s">
        <v>2</v>
      </c>
      <c r="E58" s="87" t="s">
        <v>61</v>
      </c>
      <c r="F58" s="87" t="s">
        <v>60</v>
      </c>
      <c r="G58" s="87" t="s">
        <v>62</v>
      </c>
      <c r="H58" s="87" t="s">
        <v>63</v>
      </c>
      <c r="I58" s="87" t="s">
        <v>64</v>
      </c>
      <c r="J58" s="87" t="s">
        <v>65</v>
      </c>
    </row>
    <row r="59" spans="1:10" x14ac:dyDescent="0.25">
      <c r="B59" s="17" t="str">
        <f>Iskolák!B3</f>
        <v>Deák Ferenc Gimnázium Fehérgyarmat</v>
      </c>
      <c r="C59" s="17" t="s">
        <v>145</v>
      </c>
      <c r="D59" s="17" t="s">
        <v>17</v>
      </c>
      <c r="E59" s="114">
        <v>507</v>
      </c>
      <c r="F59" s="114">
        <v>529</v>
      </c>
      <c r="G59" s="114">
        <v>533</v>
      </c>
      <c r="H59" s="17">
        <f t="shared" si="1"/>
        <v>533</v>
      </c>
      <c r="I59" s="17">
        <f>IF(H59&lt;&gt;0,_xlfn.RANK.EQ(H59,H$59:H$66,0),"")</f>
        <v>3</v>
      </c>
      <c r="J59" s="17">
        <f t="shared" ref="J59:J88" si="9">IF(I59&lt;&gt;"",IF(I59=1,9,9-I59),"")</f>
        <v>6</v>
      </c>
    </row>
    <row r="60" spans="1:10" x14ac:dyDescent="0.25">
      <c r="B60" s="17" t="str">
        <f>Iskolák!B4</f>
        <v>Szent Imre Katolikus Gimnázium, Általános Iskola és Kollégium</v>
      </c>
      <c r="C60" s="17" t="s">
        <v>244</v>
      </c>
      <c r="D60" s="17" t="s">
        <v>17</v>
      </c>
      <c r="E60" s="114"/>
      <c r="F60" s="114">
        <v>470</v>
      </c>
      <c r="G60" s="114">
        <v>489</v>
      </c>
      <c r="H60" s="17">
        <f t="shared" si="1"/>
        <v>489</v>
      </c>
      <c r="I60" s="17">
        <f t="shared" ref="I60:I66" si="10">IF(H60&lt;&gt;0,_xlfn.RANK.EQ(H60,H$59:H$66,0),"")</f>
        <v>6</v>
      </c>
      <c r="J60" s="17">
        <f t="shared" si="9"/>
        <v>3</v>
      </c>
    </row>
    <row r="61" spans="1:10" x14ac:dyDescent="0.25">
      <c r="B61" s="17" t="str">
        <f>Iskolák!B5</f>
        <v>Eötvös József Gyakorló Általános Iskola és Gimnázium</v>
      </c>
      <c r="C61" s="17" t="s">
        <v>147</v>
      </c>
      <c r="D61" s="17" t="s">
        <v>17</v>
      </c>
      <c r="E61" s="114">
        <v>475</v>
      </c>
      <c r="F61" s="114">
        <v>508</v>
      </c>
      <c r="G61" s="114">
        <v>528</v>
      </c>
      <c r="H61" s="17">
        <f t="shared" si="1"/>
        <v>528</v>
      </c>
      <c r="I61" s="17">
        <f t="shared" si="10"/>
        <v>4</v>
      </c>
      <c r="J61" s="17">
        <f t="shared" si="9"/>
        <v>5</v>
      </c>
    </row>
    <row r="62" spans="1:10" x14ac:dyDescent="0.25">
      <c r="B62" s="17" t="str">
        <f>Iskolák!B6</f>
        <v>Báthory István Gimnázium és Szakközépiskola, Nyírbátor</v>
      </c>
      <c r="C62" s="18" t="s">
        <v>330</v>
      </c>
      <c r="D62" s="17" t="s">
        <v>17</v>
      </c>
      <c r="E62" s="114">
        <v>459</v>
      </c>
      <c r="F62" s="114">
        <v>470</v>
      </c>
      <c r="G62" s="114"/>
      <c r="H62" s="17">
        <f t="shared" si="1"/>
        <v>470</v>
      </c>
      <c r="I62" s="17">
        <f t="shared" si="10"/>
        <v>7</v>
      </c>
      <c r="J62" s="17">
        <f t="shared" si="9"/>
        <v>2</v>
      </c>
    </row>
    <row r="63" spans="1:10" x14ac:dyDescent="0.25">
      <c r="B63" s="17" t="str">
        <f>Iskolák!B7</f>
        <v>Arany János Gimnázium és Általános Iskola</v>
      </c>
      <c r="C63" s="17" t="s">
        <v>387</v>
      </c>
      <c r="D63" s="17" t="s">
        <v>17</v>
      </c>
      <c r="E63" s="114"/>
      <c r="F63" s="114">
        <v>461</v>
      </c>
      <c r="G63" s="114">
        <v>466</v>
      </c>
      <c r="H63" s="17">
        <f t="shared" si="1"/>
        <v>466</v>
      </c>
      <c r="I63" s="17">
        <f t="shared" si="10"/>
        <v>8</v>
      </c>
      <c r="J63" s="17">
        <f t="shared" si="9"/>
        <v>1</v>
      </c>
    </row>
    <row r="64" spans="1:10" x14ac:dyDescent="0.25">
      <c r="B64" s="17" t="str">
        <f>Iskolák!B8</f>
        <v>Nyíregyházi Evangélikus Kossuth Lajos Gimnázium</v>
      </c>
      <c r="C64" s="17" t="s">
        <v>150</v>
      </c>
      <c r="D64" s="17" t="s">
        <v>17</v>
      </c>
      <c r="E64" s="114">
        <v>513</v>
      </c>
      <c r="F64" s="114">
        <v>533</v>
      </c>
      <c r="G64" s="114">
        <v>537</v>
      </c>
      <c r="H64" s="17">
        <f t="shared" si="1"/>
        <v>537</v>
      </c>
      <c r="I64" s="17">
        <f t="shared" si="10"/>
        <v>2</v>
      </c>
      <c r="J64" s="17">
        <f t="shared" si="9"/>
        <v>7</v>
      </c>
    </row>
    <row r="65" spans="1:10" x14ac:dyDescent="0.25">
      <c r="B65" s="17" t="str">
        <f>Iskolák!B9</f>
        <v>Kőrösi Csoma Sándor Gimnázium és Szakközépiskola, Hajdúnánás</v>
      </c>
      <c r="C65" s="17" t="s">
        <v>151</v>
      </c>
      <c r="D65" s="17" t="s">
        <v>17</v>
      </c>
      <c r="E65" s="114">
        <v>479</v>
      </c>
      <c r="F65" s="114">
        <v>373</v>
      </c>
      <c r="G65" s="114">
        <v>516</v>
      </c>
      <c r="H65" s="17">
        <f t="shared" si="1"/>
        <v>516</v>
      </c>
      <c r="I65" s="17">
        <f t="shared" si="10"/>
        <v>5</v>
      </c>
      <c r="J65" s="17">
        <f t="shared" si="9"/>
        <v>4</v>
      </c>
    </row>
    <row r="66" spans="1:10" x14ac:dyDescent="0.25">
      <c r="B66" s="17" t="str">
        <f>Iskolák!B10</f>
        <v>Kossuth Lajos Gimnázium és Szakközépiskola, Tiszafüred</v>
      </c>
      <c r="C66" s="17" t="s">
        <v>245</v>
      </c>
      <c r="D66" s="17" t="s">
        <v>17</v>
      </c>
      <c r="E66" s="114"/>
      <c r="F66" s="114">
        <v>536</v>
      </c>
      <c r="G66" s="114">
        <v>541</v>
      </c>
      <c r="H66" s="17">
        <f t="shared" si="1"/>
        <v>541</v>
      </c>
      <c r="I66" s="17">
        <f t="shared" si="10"/>
        <v>1</v>
      </c>
      <c r="J66" s="17">
        <f t="shared" si="9"/>
        <v>9</v>
      </c>
    </row>
    <row r="69" spans="1:10" x14ac:dyDescent="0.25">
      <c r="A69" s="89" t="s">
        <v>14</v>
      </c>
      <c r="B69" s="87" t="s">
        <v>26</v>
      </c>
      <c r="C69" s="87" t="s">
        <v>1</v>
      </c>
      <c r="D69" s="87" t="s">
        <v>2</v>
      </c>
      <c r="E69" s="87" t="s">
        <v>61</v>
      </c>
      <c r="F69" s="87" t="s">
        <v>60</v>
      </c>
      <c r="G69" s="87" t="s">
        <v>62</v>
      </c>
      <c r="H69" s="87" t="s">
        <v>63</v>
      </c>
      <c r="I69" s="87" t="s">
        <v>64</v>
      </c>
      <c r="J69" s="87" t="s">
        <v>65</v>
      </c>
    </row>
    <row r="70" spans="1:10" x14ac:dyDescent="0.25">
      <c r="B70" s="17" t="str">
        <f>Iskolák!B3</f>
        <v>Deák Ferenc Gimnázium Fehérgyarmat</v>
      </c>
      <c r="C70" s="17" t="s">
        <v>153</v>
      </c>
      <c r="D70" s="17" t="s">
        <v>17</v>
      </c>
      <c r="E70" s="114">
        <v>316</v>
      </c>
      <c r="F70" s="114">
        <v>423</v>
      </c>
      <c r="G70" s="114">
        <v>432</v>
      </c>
      <c r="H70" s="17">
        <f t="shared" si="1"/>
        <v>432</v>
      </c>
      <c r="I70" s="17">
        <f>IF(H70&lt;&gt;0,_xlfn.RANK.EQ(H70,H$70:H$77,0),"")</f>
        <v>2</v>
      </c>
      <c r="J70" s="17">
        <f t="shared" si="9"/>
        <v>7</v>
      </c>
    </row>
    <row r="71" spans="1:10" x14ac:dyDescent="0.25">
      <c r="B71" s="17" t="str">
        <f>Iskolák!B4</f>
        <v>Szent Imre Katolikus Gimnázium, Általános Iskola és Kollégium</v>
      </c>
      <c r="C71" s="17" t="s">
        <v>154</v>
      </c>
      <c r="D71" s="17" t="s">
        <v>17</v>
      </c>
      <c r="E71" s="114"/>
      <c r="F71" s="114">
        <v>421</v>
      </c>
      <c r="G71" s="114">
        <v>423</v>
      </c>
      <c r="H71" s="17">
        <f t="shared" si="1"/>
        <v>423</v>
      </c>
      <c r="I71" s="17">
        <f t="shared" ref="I71:I77" si="11">IF(H71&lt;&gt;0,_xlfn.RANK.EQ(H71,H$70:H$77,0),"")</f>
        <v>4</v>
      </c>
      <c r="J71" s="17">
        <f t="shared" si="9"/>
        <v>5</v>
      </c>
    </row>
    <row r="72" spans="1:10" x14ac:dyDescent="0.25">
      <c r="B72" s="17" t="str">
        <f>Iskolák!B5</f>
        <v>Eötvös József Gyakorló Általános Iskola és Gimnázium</v>
      </c>
      <c r="C72" s="17" t="s">
        <v>155</v>
      </c>
      <c r="D72" s="17" t="s">
        <v>17</v>
      </c>
      <c r="E72" s="114">
        <v>404</v>
      </c>
      <c r="F72" s="114">
        <v>392</v>
      </c>
      <c r="G72" s="114">
        <v>395</v>
      </c>
      <c r="H72" s="17">
        <f t="shared" si="1"/>
        <v>404</v>
      </c>
      <c r="I72" s="17">
        <f t="shared" si="11"/>
        <v>5</v>
      </c>
      <c r="J72" s="17">
        <f t="shared" si="9"/>
        <v>4</v>
      </c>
    </row>
    <row r="73" spans="1:10" x14ac:dyDescent="0.25">
      <c r="B73" s="17" t="str">
        <f>Iskolák!B6</f>
        <v>Báthory István Gimnázium és Szakközépiskola, Nyírbátor</v>
      </c>
      <c r="C73" s="18" t="s">
        <v>208</v>
      </c>
      <c r="D73" s="17" t="s">
        <v>17</v>
      </c>
      <c r="E73" s="114">
        <v>436</v>
      </c>
      <c r="F73" s="114">
        <v>453</v>
      </c>
      <c r="G73" s="114">
        <v>461</v>
      </c>
      <c r="H73" s="17">
        <f t="shared" si="1"/>
        <v>461</v>
      </c>
      <c r="I73" s="17">
        <f t="shared" si="11"/>
        <v>1</v>
      </c>
      <c r="J73" s="17">
        <f t="shared" si="9"/>
        <v>9</v>
      </c>
    </row>
    <row r="74" spans="1:10" x14ac:dyDescent="0.25">
      <c r="B74" s="17" t="str">
        <f>Iskolák!B7</f>
        <v>Arany János Gimnázium és Általános Iskola</v>
      </c>
      <c r="C74" s="17" t="s">
        <v>246</v>
      </c>
      <c r="D74" s="17" t="s">
        <v>17</v>
      </c>
      <c r="E74" s="114">
        <v>347</v>
      </c>
      <c r="F74" s="114">
        <v>375</v>
      </c>
      <c r="G74" s="114">
        <v>349</v>
      </c>
      <c r="H74" s="17">
        <f t="shared" si="1"/>
        <v>375</v>
      </c>
      <c r="I74" s="17">
        <f t="shared" si="11"/>
        <v>6</v>
      </c>
      <c r="J74" s="17">
        <f t="shared" si="9"/>
        <v>3</v>
      </c>
    </row>
    <row r="75" spans="1:10" x14ac:dyDescent="0.25">
      <c r="B75" s="17" t="str">
        <f>Iskolák!B8</f>
        <v>Nyíregyházi Evangélikus Kossuth Lajos Gimnázium</v>
      </c>
      <c r="C75" s="17" t="s">
        <v>247</v>
      </c>
      <c r="D75" s="17" t="s">
        <v>17</v>
      </c>
      <c r="E75" s="114"/>
      <c r="F75" s="114">
        <v>361</v>
      </c>
      <c r="G75" s="114">
        <v>372</v>
      </c>
      <c r="H75" s="17">
        <f t="shared" si="1"/>
        <v>372</v>
      </c>
      <c r="I75" s="17">
        <f t="shared" si="11"/>
        <v>7</v>
      </c>
      <c r="J75" s="17">
        <f t="shared" si="9"/>
        <v>2</v>
      </c>
    </row>
    <row r="76" spans="1:10" x14ac:dyDescent="0.25">
      <c r="B76" s="17" t="str">
        <f>Iskolák!B9</f>
        <v>Kőrösi Csoma Sándor Gimnázium és Szakközépiskola, Hajdúnánás</v>
      </c>
      <c r="C76" s="17" t="s">
        <v>210</v>
      </c>
      <c r="D76" s="17" t="s">
        <v>17</v>
      </c>
      <c r="E76" s="114">
        <v>355</v>
      </c>
      <c r="F76" s="114">
        <v>354</v>
      </c>
      <c r="G76" s="114">
        <v>356</v>
      </c>
      <c r="H76" s="17">
        <f t="shared" si="1"/>
        <v>356</v>
      </c>
      <c r="I76" s="17">
        <f t="shared" si="11"/>
        <v>8</v>
      </c>
      <c r="J76" s="17">
        <f t="shared" si="9"/>
        <v>1</v>
      </c>
    </row>
    <row r="77" spans="1:10" x14ac:dyDescent="0.25">
      <c r="B77" s="17" t="str">
        <f>Iskolák!B10</f>
        <v>Kossuth Lajos Gimnázium és Szakközépiskola, Tiszafüred</v>
      </c>
      <c r="C77" s="17" t="s">
        <v>160</v>
      </c>
      <c r="D77" s="17" t="s">
        <v>17</v>
      </c>
      <c r="E77" s="114">
        <v>428</v>
      </c>
      <c r="F77" s="114"/>
      <c r="G77" s="114">
        <v>420</v>
      </c>
      <c r="H77" s="17">
        <f t="shared" si="1"/>
        <v>428</v>
      </c>
      <c r="I77" s="17">
        <f t="shared" si="11"/>
        <v>3</v>
      </c>
      <c r="J77" s="17">
        <f t="shared" si="9"/>
        <v>6</v>
      </c>
    </row>
    <row r="80" spans="1:10" x14ac:dyDescent="0.25">
      <c r="A80" s="89" t="s">
        <v>15</v>
      </c>
      <c r="B80" s="87" t="s">
        <v>26</v>
      </c>
      <c r="C80" s="87" t="s">
        <v>1</v>
      </c>
      <c r="D80" s="87" t="s">
        <v>2</v>
      </c>
      <c r="E80" s="87" t="s">
        <v>61</v>
      </c>
      <c r="F80" s="87" t="s">
        <v>60</v>
      </c>
      <c r="G80" s="87" t="s">
        <v>62</v>
      </c>
      <c r="H80" s="87" t="s">
        <v>63</v>
      </c>
      <c r="I80" s="87" t="s">
        <v>64</v>
      </c>
      <c r="J80" s="87" t="s">
        <v>65</v>
      </c>
    </row>
    <row r="81" spans="2:10" x14ac:dyDescent="0.25">
      <c r="B81" s="17" t="str">
        <f>Iskolák!B3</f>
        <v>Deák Ferenc Gimnázium Fehérgyarmat</v>
      </c>
      <c r="C81" s="17" t="s">
        <v>161</v>
      </c>
      <c r="D81" s="17" t="s">
        <v>17</v>
      </c>
      <c r="E81" s="114">
        <v>514</v>
      </c>
      <c r="F81" s="114">
        <v>515</v>
      </c>
      <c r="G81" s="114"/>
      <c r="H81" s="17">
        <f t="shared" si="1"/>
        <v>515</v>
      </c>
      <c r="I81" s="17">
        <f>IF(H81&lt;&gt;0,_xlfn.RANK.EQ(H81,H$81:H$88,0),"")</f>
        <v>6</v>
      </c>
      <c r="J81" s="17">
        <f t="shared" si="9"/>
        <v>3</v>
      </c>
    </row>
    <row r="82" spans="2:10" x14ac:dyDescent="0.25">
      <c r="B82" s="17" t="str">
        <f>Iskolák!B4</f>
        <v>Szent Imre Katolikus Gimnázium, Általános Iskola és Kollégium</v>
      </c>
      <c r="C82" s="17" t="s">
        <v>248</v>
      </c>
      <c r="D82" s="17" t="s">
        <v>17</v>
      </c>
      <c r="E82" s="114"/>
      <c r="F82" s="114">
        <v>491</v>
      </c>
      <c r="G82" s="114"/>
      <c r="H82" s="17">
        <f t="shared" si="1"/>
        <v>491</v>
      </c>
      <c r="I82" s="17">
        <f t="shared" ref="I82:I88" si="12">IF(H82&lt;&gt;0,_xlfn.RANK.EQ(H82,H$81:H$88,0),"")</f>
        <v>8</v>
      </c>
      <c r="J82" s="17">
        <f t="shared" si="9"/>
        <v>1</v>
      </c>
    </row>
    <row r="83" spans="2:10" x14ac:dyDescent="0.25">
      <c r="B83" s="17" t="str">
        <f>Iskolák!B5</f>
        <v>Eötvös József Gyakorló Általános Iskola és Gimnázium</v>
      </c>
      <c r="C83" s="17" t="s">
        <v>162</v>
      </c>
      <c r="D83" s="17" t="s">
        <v>17</v>
      </c>
      <c r="E83" s="114">
        <v>524</v>
      </c>
      <c r="F83" s="114">
        <v>536</v>
      </c>
      <c r="G83" s="114">
        <v>510</v>
      </c>
      <c r="H83" s="17">
        <f t="shared" ref="H83:H88" si="13">MAX(E83:G83)</f>
        <v>536</v>
      </c>
      <c r="I83" s="17">
        <f t="shared" si="12"/>
        <v>4</v>
      </c>
      <c r="J83" s="17">
        <f t="shared" si="9"/>
        <v>5</v>
      </c>
    </row>
    <row r="84" spans="2:10" x14ac:dyDescent="0.25">
      <c r="B84" s="17" t="str">
        <f>Iskolák!B6</f>
        <v>Báthory István Gimnázium és Szakközépiskola, Nyírbátor</v>
      </c>
      <c r="C84" s="18" t="s">
        <v>163</v>
      </c>
      <c r="D84" s="17" t="s">
        <v>17</v>
      </c>
      <c r="E84" s="114">
        <v>529</v>
      </c>
      <c r="F84" s="114">
        <v>535</v>
      </c>
      <c r="G84" s="114">
        <v>565</v>
      </c>
      <c r="H84" s="17">
        <f t="shared" si="13"/>
        <v>565</v>
      </c>
      <c r="I84" s="17">
        <f t="shared" si="12"/>
        <v>3</v>
      </c>
      <c r="J84" s="17">
        <f t="shared" si="9"/>
        <v>6</v>
      </c>
    </row>
    <row r="85" spans="2:10" x14ac:dyDescent="0.25">
      <c r="B85" s="17" t="str">
        <f>Iskolák!B7</f>
        <v>Arany János Gimnázium és Általános Iskola</v>
      </c>
      <c r="C85" s="17" t="s">
        <v>249</v>
      </c>
      <c r="D85" s="17" t="s">
        <v>17</v>
      </c>
      <c r="E85" s="114">
        <v>516</v>
      </c>
      <c r="F85" s="114"/>
      <c r="G85" s="114">
        <v>484</v>
      </c>
      <c r="H85" s="17">
        <f t="shared" si="13"/>
        <v>516</v>
      </c>
      <c r="I85" s="17">
        <f t="shared" si="12"/>
        <v>5</v>
      </c>
      <c r="J85" s="17">
        <f t="shared" si="9"/>
        <v>4</v>
      </c>
    </row>
    <row r="86" spans="2:10" x14ac:dyDescent="0.25">
      <c r="B86" s="17" t="str">
        <f>Iskolák!B8</f>
        <v>Nyíregyházi Evangélikus Kossuth Lajos Gimnázium</v>
      </c>
      <c r="C86" s="17" t="s">
        <v>338</v>
      </c>
      <c r="D86" s="17" t="s">
        <v>17</v>
      </c>
      <c r="E86" s="114">
        <v>550</v>
      </c>
      <c r="F86" s="114">
        <v>530</v>
      </c>
      <c r="G86" s="114">
        <v>575</v>
      </c>
      <c r="H86" s="17">
        <f t="shared" si="13"/>
        <v>575</v>
      </c>
      <c r="I86" s="17">
        <f t="shared" si="12"/>
        <v>2</v>
      </c>
      <c r="J86" s="17">
        <f t="shared" si="9"/>
        <v>7</v>
      </c>
    </row>
    <row r="87" spans="2:10" x14ac:dyDescent="0.25">
      <c r="B87" s="17" t="str">
        <f>Iskolák!B9</f>
        <v>Kőrösi Csoma Sándor Gimnázium és Szakközépiskola, Hajdúnánás</v>
      </c>
      <c r="C87" s="17" t="s">
        <v>218</v>
      </c>
      <c r="D87" s="17" t="s">
        <v>17</v>
      </c>
      <c r="E87" s="114">
        <v>454</v>
      </c>
      <c r="F87" s="114">
        <v>484</v>
      </c>
      <c r="G87" s="114">
        <v>503</v>
      </c>
      <c r="H87" s="17">
        <f t="shared" si="13"/>
        <v>503</v>
      </c>
      <c r="I87" s="17">
        <f t="shared" si="12"/>
        <v>7</v>
      </c>
      <c r="J87" s="17">
        <f t="shared" si="9"/>
        <v>2</v>
      </c>
    </row>
    <row r="88" spans="2:10" x14ac:dyDescent="0.25">
      <c r="B88" s="17" t="str">
        <f>Iskolák!B10</f>
        <v>Kossuth Lajos Gimnázium és Szakközépiskola, Tiszafüred</v>
      </c>
      <c r="C88" s="17" t="s">
        <v>165</v>
      </c>
      <c r="D88" s="17" t="s">
        <v>17</v>
      </c>
      <c r="E88" s="114">
        <v>578</v>
      </c>
      <c r="F88" s="114">
        <v>594</v>
      </c>
      <c r="G88" s="114">
        <v>568</v>
      </c>
      <c r="H88" s="17">
        <f t="shared" si="13"/>
        <v>594</v>
      </c>
      <c r="I88" s="17">
        <f t="shared" si="12"/>
        <v>1</v>
      </c>
      <c r="J88" s="17">
        <f t="shared" si="9"/>
        <v>9</v>
      </c>
    </row>
  </sheetData>
  <mergeCells count="1">
    <mergeCell ref="A1:J1"/>
  </mergeCells>
  <conditionalFormatting sqref="P3:P10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{752AFD36-24D0-4607-8DE9-17E0492F461A}</x14:id>
        </ext>
      </extLst>
    </cfRule>
  </conditionalFormatting>
  <conditionalFormatting sqref="J4:J1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{265FE811-E864-4200-8B39-197F736971BB}</x14:id>
        </ext>
      </extLst>
    </cfRule>
  </conditionalFormatting>
  <conditionalFormatting sqref="J15:J2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{9519FB97-9105-400C-AB26-DDD1ABC2C665}</x14:id>
        </ext>
      </extLst>
    </cfRule>
  </conditionalFormatting>
  <conditionalFormatting sqref="J26:J3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{C5A81406-9108-4C8E-9BF9-E4669F40B07F}</x14:id>
        </ext>
      </extLst>
    </cfRule>
  </conditionalFormatting>
  <conditionalFormatting sqref="J37:J4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{84C15BDB-1730-47F0-B242-1DDBCB77B1D5}</x14:id>
        </ext>
      </extLst>
    </cfRule>
  </conditionalFormatting>
  <conditionalFormatting sqref="J48:J5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{87AE19D3-B163-4FD2-8F72-9D731FA765F2}</x14:id>
        </ext>
      </extLst>
    </cfRule>
  </conditionalFormatting>
  <conditionalFormatting sqref="J59:J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{84E0B300-27BC-40AC-B73C-4DF559352DBD}</x14:id>
        </ext>
      </extLst>
    </cfRule>
  </conditionalFormatting>
  <conditionalFormatting sqref="J70:J7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{0CDCA690-DDF3-4EFC-840D-FA3D9C1D8A73}</x14:id>
        </ext>
      </extLst>
    </cfRule>
  </conditionalFormatting>
  <conditionalFormatting sqref="J81:J8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{6631E567-784A-420D-B853-68ABC6CBA4EB}</x14:id>
        </ext>
      </extLst>
    </cfRule>
  </conditionalFormatting>
  <pageMargins left="0.25" right="0.25" top="0.75" bottom="0.75" header="0.3" footer="0.3"/>
  <pageSetup paperSize="9" orientation="landscape" r:id="rId1"/>
  <rowBreaks count="1" manualBreakCount="1">
    <brk id="4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2AFD36-24D0-4607-8DE9-17E0492F46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P3:P10</xm:sqref>
        </x14:conditionalFormatting>
        <x14:conditionalFormatting xmlns:xm="http://schemas.microsoft.com/office/excel/2006/main">
          <x14:cfRule type="dataBar" id="{265FE811-E864-4200-8B39-197F736971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J4:J13</xm:sqref>
        </x14:conditionalFormatting>
        <x14:conditionalFormatting xmlns:xm="http://schemas.microsoft.com/office/excel/2006/main">
          <x14:cfRule type="dataBar" id="{9519FB97-9105-400C-AB26-DDD1ABC2C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J15:J24</xm:sqref>
        </x14:conditionalFormatting>
        <x14:conditionalFormatting xmlns:xm="http://schemas.microsoft.com/office/excel/2006/main">
          <x14:cfRule type="dataBar" id="{C5A81406-9108-4C8E-9BF9-E4669F40B0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J26:J35</xm:sqref>
        </x14:conditionalFormatting>
        <x14:conditionalFormatting xmlns:xm="http://schemas.microsoft.com/office/excel/2006/main">
          <x14:cfRule type="dataBar" id="{84C15BDB-1730-47F0-B242-1DDBCB77B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J37:J46</xm:sqref>
        </x14:conditionalFormatting>
        <x14:conditionalFormatting xmlns:xm="http://schemas.microsoft.com/office/excel/2006/main">
          <x14:cfRule type="dataBar" id="{87AE19D3-B163-4FD2-8F72-9D731FA765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J48:J57</xm:sqref>
        </x14:conditionalFormatting>
        <x14:conditionalFormatting xmlns:xm="http://schemas.microsoft.com/office/excel/2006/main">
          <x14:cfRule type="dataBar" id="{84E0B300-27BC-40AC-B73C-4DF559352D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J59:J68</xm:sqref>
        </x14:conditionalFormatting>
        <x14:conditionalFormatting xmlns:xm="http://schemas.microsoft.com/office/excel/2006/main">
          <x14:cfRule type="dataBar" id="{0CDCA690-DDF3-4EFC-840D-FA3D9C1D8A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J70:J79</xm:sqref>
        </x14:conditionalFormatting>
        <x14:conditionalFormatting xmlns:xm="http://schemas.microsoft.com/office/excel/2006/main">
          <x14:cfRule type="dataBar" id="{6631E567-784A-420D-B853-68ABC6CBA4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J81:J88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0" zoomScale="85" zoomScaleNormal="85" workbookViewId="0">
      <selection activeCell="C30" sqref="C30"/>
    </sheetView>
  </sheetViews>
  <sheetFormatPr defaultRowHeight="15" x14ac:dyDescent="0.25"/>
  <cols>
    <col min="1" max="1" width="13.140625" style="17" bestFit="1" customWidth="1"/>
    <col min="2" max="2" width="62.28515625" style="17" customWidth="1"/>
    <col min="3" max="3" width="21.140625" style="17" bestFit="1" customWidth="1"/>
    <col min="4" max="4" width="9.28515625" style="17" bestFit="1" customWidth="1"/>
    <col min="5" max="7" width="3.7109375" style="17" bestFit="1" customWidth="1"/>
    <col min="8" max="9" width="4.85546875" style="17" bestFit="1" customWidth="1"/>
    <col min="10" max="10" width="5.140625" style="17" bestFit="1" customWidth="1"/>
    <col min="11" max="11" width="3.28515625" style="17" customWidth="1"/>
    <col min="12" max="12" width="3.42578125" style="17" customWidth="1"/>
    <col min="13" max="13" width="3" style="17" customWidth="1"/>
    <col min="14" max="14" width="21.42578125" style="47" bestFit="1" customWidth="1"/>
    <col min="15" max="15" width="19.42578125" style="17" bestFit="1" customWidth="1"/>
    <col min="16" max="16" width="16.140625" style="17" bestFit="1" customWidth="1"/>
    <col min="17" max="17" width="9" style="17" bestFit="1" customWidth="1"/>
    <col min="18" max="16384" width="9.140625" style="17"/>
  </cols>
  <sheetData>
    <row r="1" spans="1:17" ht="21" x14ac:dyDescent="0.25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7" s="15" customFormat="1" x14ac:dyDescent="0.25">
      <c r="A2" s="87" t="s">
        <v>0</v>
      </c>
      <c r="B2" s="87" t="s">
        <v>26</v>
      </c>
      <c r="C2" s="87" t="s">
        <v>1</v>
      </c>
      <c r="D2" s="87" t="s">
        <v>70</v>
      </c>
      <c r="E2" s="87" t="s">
        <v>61</v>
      </c>
      <c r="F2" s="87" t="s">
        <v>60</v>
      </c>
      <c r="G2" s="87" t="s">
        <v>62</v>
      </c>
      <c r="H2" s="87" t="s">
        <v>63</v>
      </c>
      <c r="I2" s="87" t="s">
        <v>64</v>
      </c>
      <c r="J2" s="87" t="s">
        <v>65</v>
      </c>
      <c r="K2" s="87"/>
      <c r="L2" s="87"/>
      <c r="M2" s="87"/>
      <c r="N2" s="87" t="s">
        <v>32</v>
      </c>
      <c r="O2" s="87" t="s">
        <v>25</v>
      </c>
      <c r="P2" s="87" t="s">
        <v>33</v>
      </c>
      <c r="Q2" s="87" t="s">
        <v>46</v>
      </c>
    </row>
    <row r="3" spans="1:17" x14ac:dyDescent="0.25">
      <c r="A3" s="89" t="s">
        <v>8</v>
      </c>
      <c r="N3" s="47" t="s">
        <v>18</v>
      </c>
      <c r="O3" s="17" t="str">
        <f>Iskolák!B3</f>
        <v>Deák Ferenc Gimnázium Fehérgyarmat</v>
      </c>
      <c r="P3" s="17">
        <f>SUMIF(B$3:B$44, Iskolák!B3, J$3:J$44)</f>
        <v>31</v>
      </c>
      <c r="Q3" s="17">
        <f>IF(P3&lt;&gt;"",_xlfn.RANK.EQ(P3,P$3:P$10),"")</f>
        <v>1</v>
      </c>
    </row>
    <row r="4" spans="1:17" x14ac:dyDescent="0.25">
      <c r="B4" s="17" t="str">
        <f>Iskolák!B3</f>
        <v>Deák Ferenc Gimnázium Fehérgyarmat</v>
      </c>
      <c r="C4" s="17" t="s">
        <v>250</v>
      </c>
      <c r="D4" s="17" t="s">
        <v>27</v>
      </c>
      <c r="E4" s="17">
        <v>33</v>
      </c>
      <c r="F4" s="17">
        <v>36</v>
      </c>
      <c r="G4" s="17">
        <v>34</v>
      </c>
      <c r="H4" s="17">
        <f>MAX(E4:G4)</f>
        <v>36</v>
      </c>
      <c r="I4" s="17">
        <f>IF(H4&lt;&gt;0,_xlfn.RANK.EQ(H4,H$4:H$11,0),"")</f>
        <v>3</v>
      </c>
      <c r="J4" s="17">
        <f>IF(I4&lt;&gt;"",IF(I4=1,9,9-I4),"")</f>
        <v>6</v>
      </c>
      <c r="N4" s="47" t="s">
        <v>7</v>
      </c>
      <c r="O4" s="17" t="str">
        <f>Iskolák!B4</f>
        <v>Szent Imre Katolikus Gimnázium, Általános Iskola és Kollégium</v>
      </c>
      <c r="P4" s="17">
        <f>SUMIF(B$3:B$44, Iskolák!B4, J$3:J$44)</f>
        <v>20</v>
      </c>
      <c r="Q4" s="17">
        <f t="shared" ref="Q4:Q10" si="0">IF(P4&lt;&gt;"",_xlfn.RANK.EQ(P4,P$3:P$10),"")</f>
        <v>3</v>
      </c>
    </row>
    <row r="5" spans="1:17" x14ac:dyDescent="0.25">
      <c r="B5" s="17" t="str">
        <f>Iskolák!B4</f>
        <v>Szent Imre Katolikus Gimnázium, Általános Iskola és Kollégium</v>
      </c>
      <c r="C5" s="17" t="s">
        <v>251</v>
      </c>
      <c r="D5" s="17" t="s">
        <v>27</v>
      </c>
      <c r="E5" s="17">
        <v>28</v>
      </c>
      <c r="F5" s="17">
        <v>31</v>
      </c>
      <c r="G5" s="29">
        <v>30</v>
      </c>
      <c r="H5" s="17">
        <f t="shared" ref="H5:H44" si="1">MAX(E5:G5)</f>
        <v>31</v>
      </c>
      <c r="I5" s="17">
        <f t="shared" ref="I5:I11" si="2">IF(H5&lt;&gt;0,_xlfn.RANK.EQ(H5,H$4:H$11,0),"")</f>
        <v>5</v>
      </c>
      <c r="J5" s="17">
        <f t="shared" ref="J5:J44" si="3">IF(I5&lt;&gt;"",IF(I5=1,9,9-I5),"")</f>
        <v>4</v>
      </c>
      <c r="N5" s="47" t="s">
        <v>19</v>
      </c>
      <c r="O5" s="17" t="str">
        <f>Iskolák!B5</f>
        <v>Eötvös József Gyakorló Általános Iskola és Gimnázium</v>
      </c>
      <c r="P5" s="17">
        <f>SUMIF(B$3:B$44, Iskolák!B5, J$3:J$44)</f>
        <v>12</v>
      </c>
      <c r="Q5" s="17">
        <f t="shared" si="0"/>
        <v>6</v>
      </c>
    </row>
    <row r="6" spans="1:17" x14ac:dyDescent="0.25">
      <c r="B6" s="17" t="str">
        <f>Iskolák!B5</f>
        <v>Eötvös József Gyakorló Általános Iskola és Gimnázium</v>
      </c>
      <c r="D6" s="17" t="s">
        <v>27</v>
      </c>
      <c r="H6" s="17">
        <f t="shared" si="1"/>
        <v>0</v>
      </c>
      <c r="I6" s="17" t="str">
        <f t="shared" si="2"/>
        <v/>
      </c>
      <c r="J6" s="17" t="str">
        <f t="shared" si="3"/>
        <v/>
      </c>
      <c r="N6" s="47" t="s">
        <v>20</v>
      </c>
      <c r="O6" s="17" t="str">
        <f>Iskolák!B6</f>
        <v>Báthory István Gimnázium és Szakközépiskola, Nyírbátor</v>
      </c>
      <c r="P6" s="17">
        <f>SUMIF(B$3:B$44, Iskolák!B6, J$3:J$44)</f>
        <v>20</v>
      </c>
      <c r="Q6" s="17">
        <f t="shared" si="0"/>
        <v>3</v>
      </c>
    </row>
    <row r="7" spans="1:17" x14ac:dyDescent="0.25">
      <c r="B7" s="17" t="str">
        <f>Iskolák!B6</f>
        <v>Báthory István Gimnázium és Szakközépiskola, Nyírbátor</v>
      </c>
      <c r="C7" s="18" t="s">
        <v>252</v>
      </c>
      <c r="D7" s="17" t="s">
        <v>27</v>
      </c>
      <c r="E7" s="18">
        <v>25</v>
      </c>
      <c r="F7" s="18">
        <v>37</v>
      </c>
      <c r="G7" s="18">
        <v>39</v>
      </c>
      <c r="H7" s="17">
        <f t="shared" si="1"/>
        <v>39</v>
      </c>
      <c r="I7" s="17">
        <f t="shared" si="2"/>
        <v>2</v>
      </c>
      <c r="J7" s="17">
        <f t="shared" si="3"/>
        <v>7</v>
      </c>
      <c r="N7" s="47" t="s">
        <v>21</v>
      </c>
      <c r="O7" s="17" t="str">
        <f>Iskolák!B7</f>
        <v>Arany János Gimnázium és Általános Iskola</v>
      </c>
      <c r="P7" s="17">
        <f>SUMIF(B$3:B$44, Iskolák!B7, J$3:J$44)</f>
        <v>20</v>
      </c>
      <c r="Q7" s="17">
        <f t="shared" si="0"/>
        <v>3</v>
      </c>
    </row>
    <row r="8" spans="1:17" x14ac:dyDescent="0.25">
      <c r="B8" s="17" t="str">
        <f>Iskolák!B7</f>
        <v>Arany János Gimnázium és Általános Iskola</v>
      </c>
      <c r="C8" s="17" t="s">
        <v>253</v>
      </c>
      <c r="D8" s="17" t="s">
        <v>27</v>
      </c>
      <c r="E8" s="18">
        <v>33</v>
      </c>
      <c r="F8" s="18">
        <v>31</v>
      </c>
      <c r="G8" s="18">
        <v>33</v>
      </c>
      <c r="H8" s="17">
        <f t="shared" si="1"/>
        <v>33</v>
      </c>
      <c r="I8" s="17">
        <f t="shared" si="2"/>
        <v>4</v>
      </c>
      <c r="J8" s="17">
        <f t="shared" si="3"/>
        <v>5</v>
      </c>
      <c r="N8" s="47" t="s">
        <v>22</v>
      </c>
      <c r="O8" s="17" t="str">
        <f>Iskolák!B8</f>
        <v>Nyíregyházi Evangélikus Kossuth Lajos Gimnázium</v>
      </c>
      <c r="P8" s="17">
        <f>SUMIF(B$3:B$44, Iskolák!B8, J$3:J$44)</f>
        <v>11</v>
      </c>
      <c r="Q8" s="17">
        <f t="shared" si="0"/>
        <v>8</v>
      </c>
    </row>
    <row r="9" spans="1:17" x14ac:dyDescent="0.25">
      <c r="B9" s="17" t="str">
        <f>Iskolák!B8</f>
        <v>Nyíregyházi Evangélikus Kossuth Lajos Gimnázium</v>
      </c>
      <c r="C9" s="17" t="s">
        <v>171</v>
      </c>
      <c r="D9" s="17" t="s">
        <v>27</v>
      </c>
      <c r="E9" s="18">
        <v>17</v>
      </c>
      <c r="F9" s="18">
        <v>18</v>
      </c>
      <c r="G9" s="28">
        <v>16</v>
      </c>
      <c r="H9" s="17">
        <f t="shared" si="1"/>
        <v>18</v>
      </c>
      <c r="I9" s="17">
        <f t="shared" si="2"/>
        <v>7</v>
      </c>
      <c r="J9" s="17">
        <f t="shared" si="3"/>
        <v>2</v>
      </c>
      <c r="N9" s="47" t="s">
        <v>23</v>
      </c>
      <c r="O9" s="17" t="str">
        <f>Iskolák!B9</f>
        <v>Kőrösi Csoma Sándor Gimnázium és Szakközépiskola, Hajdúnánás</v>
      </c>
      <c r="P9" s="17">
        <f>SUMIF(B$3:B$44, Iskolák!B9, J$3:J$44)</f>
        <v>25</v>
      </c>
      <c r="Q9" s="17">
        <f t="shared" si="0"/>
        <v>2</v>
      </c>
    </row>
    <row r="10" spans="1:17" x14ac:dyDescent="0.25">
      <c r="B10" s="17" t="str">
        <f>Iskolák!B9</f>
        <v>Kőrösi Csoma Sándor Gimnázium és Szakközépiskola, Hajdúnánás</v>
      </c>
      <c r="C10" s="17" t="s">
        <v>254</v>
      </c>
      <c r="D10" s="17" t="s">
        <v>27</v>
      </c>
      <c r="E10" s="18">
        <v>37</v>
      </c>
      <c r="F10" s="18">
        <v>42</v>
      </c>
      <c r="G10" s="18">
        <v>42</v>
      </c>
      <c r="H10" s="17">
        <f t="shared" si="1"/>
        <v>42</v>
      </c>
      <c r="I10" s="17">
        <f t="shared" si="2"/>
        <v>1</v>
      </c>
      <c r="J10" s="17">
        <f t="shared" si="3"/>
        <v>9</v>
      </c>
      <c r="N10" s="47" t="s">
        <v>24</v>
      </c>
      <c r="O10" s="17" t="str">
        <f>Iskolák!B10</f>
        <v>Kossuth Lajos Gimnázium és Szakközépiskola, Tiszafüred</v>
      </c>
      <c r="P10" s="17">
        <f>SUMIF(B$3:B$44, Iskolák!B10, J$3:J$44)</f>
        <v>12</v>
      </c>
      <c r="Q10" s="17">
        <f t="shared" si="0"/>
        <v>6</v>
      </c>
    </row>
    <row r="11" spans="1:17" x14ac:dyDescent="0.25">
      <c r="B11" s="17" t="str">
        <f>Iskolák!B10</f>
        <v>Kossuth Lajos Gimnázium és Szakközépiskola, Tiszafüred</v>
      </c>
      <c r="C11" s="17" t="s">
        <v>292</v>
      </c>
      <c r="D11" s="17" t="s">
        <v>27</v>
      </c>
      <c r="E11" s="18">
        <v>24</v>
      </c>
      <c r="F11" s="18">
        <v>24</v>
      </c>
      <c r="G11" s="18">
        <v>28</v>
      </c>
      <c r="H11" s="17">
        <f t="shared" si="1"/>
        <v>28</v>
      </c>
      <c r="I11" s="17">
        <f t="shared" si="2"/>
        <v>6</v>
      </c>
      <c r="J11" s="17">
        <f t="shared" si="3"/>
        <v>3</v>
      </c>
    </row>
    <row r="12" spans="1:17" x14ac:dyDescent="0.25">
      <c r="E12" s="18"/>
      <c r="F12" s="18"/>
      <c r="G12" s="18"/>
    </row>
    <row r="13" spans="1:17" x14ac:dyDescent="0.25">
      <c r="E13" s="18"/>
      <c r="F13" s="18"/>
      <c r="G13" s="18"/>
    </row>
    <row r="14" spans="1:17" x14ac:dyDescent="0.25">
      <c r="A14" s="89" t="s">
        <v>9</v>
      </c>
      <c r="B14" s="87" t="s">
        <v>26</v>
      </c>
      <c r="C14" s="87" t="s">
        <v>1</v>
      </c>
      <c r="D14" s="87" t="s">
        <v>70</v>
      </c>
      <c r="E14" s="87" t="s">
        <v>61</v>
      </c>
      <c r="F14" s="87" t="s">
        <v>60</v>
      </c>
      <c r="G14" s="87" t="s">
        <v>62</v>
      </c>
      <c r="H14" s="87" t="s">
        <v>63</v>
      </c>
      <c r="I14" s="87" t="s">
        <v>64</v>
      </c>
      <c r="J14" s="87" t="s">
        <v>65</v>
      </c>
    </row>
    <row r="15" spans="1:17" x14ac:dyDescent="0.25">
      <c r="B15" s="17" t="str">
        <f>Iskolák!B3</f>
        <v>Deák Ferenc Gimnázium Fehérgyarmat</v>
      </c>
      <c r="C15" s="17" t="s">
        <v>255</v>
      </c>
      <c r="D15" s="17" t="s">
        <v>27</v>
      </c>
      <c r="E15" s="17">
        <v>39</v>
      </c>
      <c r="F15" s="17">
        <v>43</v>
      </c>
      <c r="G15" s="29">
        <v>45</v>
      </c>
      <c r="H15" s="17">
        <f t="shared" si="1"/>
        <v>45</v>
      </c>
      <c r="I15" s="17">
        <f>IF(H15&lt;&gt;0,_xlfn.RANK.EQ(H15,H$15:H$22,0),"")</f>
        <v>1</v>
      </c>
      <c r="J15" s="17">
        <f t="shared" si="3"/>
        <v>9</v>
      </c>
    </row>
    <row r="16" spans="1:17" x14ac:dyDescent="0.25">
      <c r="B16" s="17" t="str">
        <f>Iskolák!B4</f>
        <v>Szent Imre Katolikus Gimnázium, Általános Iskola és Kollégium</v>
      </c>
      <c r="C16" s="17" t="s">
        <v>256</v>
      </c>
      <c r="D16" s="17" t="s">
        <v>27</v>
      </c>
      <c r="E16" s="17">
        <v>38</v>
      </c>
      <c r="F16" s="17">
        <v>42</v>
      </c>
      <c r="G16" s="17">
        <v>45</v>
      </c>
      <c r="H16" s="17">
        <f t="shared" si="1"/>
        <v>45</v>
      </c>
      <c r="I16" s="17">
        <f t="shared" ref="I16:I22" si="4">IF(H16&lt;&gt;0,_xlfn.RANK.EQ(H16,H$15:H$22,0),"")</f>
        <v>1</v>
      </c>
      <c r="J16" s="17">
        <f t="shared" si="3"/>
        <v>9</v>
      </c>
    </row>
    <row r="17" spans="1:11" x14ac:dyDescent="0.25">
      <c r="B17" s="17" t="str">
        <f>Iskolák!B5</f>
        <v>Eötvös József Gyakorló Általános Iskola és Gimnázium</v>
      </c>
      <c r="C17" s="17" t="s">
        <v>257</v>
      </c>
      <c r="D17" s="17" t="s">
        <v>27</v>
      </c>
      <c r="E17" s="17">
        <v>40</v>
      </c>
      <c r="F17" s="17">
        <v>42</v>
      </c>
      <c r="G17" s="17">
        <v>43</v>
      </c>
      <c r="H17" s="17">
        <f t="shared" si="1"/>
        <v>43</v>
      </c>
      <c r="I17" s="17">
        <f t="shared" si="4"/>
        <v>5</v>
      </c>
      <c r="J17" s="17">
        <f t="shared" si="3"/>
        <v>4</v>
      </c>
    </row>
    <row r="18" spans="1:11" x14ac:dyDescent="0.25">
      <c r="B18" s="17" t="str">
        <f>Iskolák!B6</f>
        <v>Báthory István Gimnázium és Szakközépiskola, Nyírbátor</v>
      </c>
      <c r="C18" s="18" t="s">
        <v>258</v>
      </c>
      <c r="D18" s="17" t="s">
        <v>27</v>
      </c>
      <c r="F18" s="17">
        <v>32</v>
      </c>
      <c r="G18" s="17">
        <v>32</v>
      </c>
      <c r="H18" s="17">
        <f t="shared" si="1"/>
        <v>32</v>
      </c>
      <c r="I18" s="17">
        <f t="shared" si="4"/>
        <v>6</v>
      </c>
      <c r="J18" s="17">
        <f t="shared" si="3"/>
        <v>3</v>
      </c>
    </row>
    <row r="19" spans="1:11" x14ac:dyDescent="0.25">
      <c r="B19" s="17" t="str">
        <f>Iskolák!B7</f>
        <v>Arany János Gimnázium és Általános Iskola</v>
      </c>
      <c r="C19" s="17" t="s">
        <v>259</v>
      </c>
      <c r="D19" s="17" t="s">
        <v>27</v>
      </c>
      <c r="E19" s="17">
        <v>40</v>
      </c>
      <c r="F19" s="17">
        <v>40</v>
      </c>
      <c r="G19" s="17">
        <v>44</v>
      </c>
      <c r="H19" s="17">
        <f t="shared" si="1"/>
        <v>44</v>
      </c>
      <c r="I19" s="17">
        <f t="shared" si="4"/>
        <v>3</v>
      </c>
      <c r="J19" s="17">
        <f t="shared" si="3"/>
        <v>6</v>
      </c>
    </row>
    <row r="20" spans="1:11" x14ac:dyDescent="0.25">
      <c r="B20" s="17" t="str">
        <f>Iskolák!B8</f>
        <v>Nyíregyházi Evangélikus Kossuth Lajos Gimnázium</v>
      </c>
      <c r="C20" s="17" t="s">
        <v>386</v>
      </c>
      <c r="D20" s="17" t="s">
        <v>27</v>
      </c>
      <c r="E20" s="17">
        <v>26</v>
      </c>
      <c r="F20" s="17">
        <v>27</v>
      </c>
      <c r="G20" s="17">
        <v>29</v>
      </c>
      <c r="H20" s="17">
        <f t="shared" si="1"/>
        <v>29</v>
      </c>
      <c r="I20" s="17">
        <f t="shared" si="4"/>
        <v>7</v>
      </c>
      <c r="J20" s="17">
        <f t="shared" si="3"/>
        <v>2</v>
      </c>
    </row>
    <row r="21" spans="1:11" x14ac:dyDescent="0.25">
      <c r="B21" s="17" t="str">
        <f>Iskolák!B9</f>
        <v>Kőrösi Csoma Sándor Gimnázium és Szakközépiskola, Hajdúnánás</v>
      </c>
      <c r="C21" s="17" t="s">
        <v>121</v>
      </c>
      <c r="D21" s="17" t="s">
        <v>27</v>
      </c>
      <c r="E21" s="17">
        <v>27</v>
      </c>
      <c r="F21" s="17">
        <v>25</v>
      </c>
      <c r="G21" s="17">
        <v>24</v>
      </c>
      <c r="H21" s="17">
        <f t="shared" si="1"/>
        <v>27</v>
      </c>
      <c r="I21" s="17">
        <f t="shared" si="4"/>
        <v>8</v>
      </c>
      <c r="J21" s="17">
        <f t="shared" si="3"/>
        <v>1</v>
      </c>
    </row>
    <row r="22" spans="1:11" x14ac:dyDescent="0.25">
      <c r="B22" s="17" t="str">
        <f>Iskolák!B10</f>
        <v>Kossuth Lajos Gimnázium és Szakközépiskola, Tiszafüred</v>
      </c>
      <c r="C22" s="17" t="s">
        <v>260</v>
      </c>
      <c r="D22" s="17" t="s">
        <v>27</v>
      </c>
      <c r="E22" s="17">
        <v>44</v>
      </c>
      <c r="F22" s="17">
        <v>43</v>
      </c>
      <c r="G22" s="17">
        <v>43</v>
      </c>
      <c r="H22" s="17">
        <f t="shared" si="1"/>
        <v>44</v>
      </c>
      <c r="I22" s="17">
        <f t="shared" si="4"/>
        <v>3</v>
      </c>
      <c r="J22" s="17">
        <f t="shared" si="3"/>
        <v>6</v>
      </c>
    </row>
    <row r="25" spans="1:11" x14ac:dyDescent="0.25">
      <c r="A25" s="89" t="s">
        <v>11</v>
      </c>
      <c r="B25" s="87" t="s">
        <v>26</v>
      </c>
      <c r="C25" s="87" t="s">
        <v>1</v>
      </c>
      <c r="D25" s="87" t="s">
        <v>70</v>
      </c>
      <c r="E25" s="87" t="s">
        <v>61</v>
      </c>
      <c r="F25" s="87" t="s">
        <v>60</v>
      </c>
      <c r="G25" s="87" t="s">
        <v>62</v>
      </c>
      <c r="H25" s="87" t="s">
        <v>63</v>
      </c>
      <c r="I25" s="87" t="s">
        <v>64</v>
      </c>
      <c r="J25" s="87" t="s">
        <v>65</v>
      </c>
      <c r="K25" s="89"/>
    </row>
    <row r="26" spans="1:11" x14ac:dyDescent="0.25">
      <c r="B26" s="17" t="str">
        <f>Iskolák!B3</f>
        <v>Deák Ferenc Gimnázium Fehérgyarmat</v>
      </c>
      <c r="C26" s="17" t="s">
        <v>261</v>
      </c>
      <c r="D26" s="17" t="s">
        <v>27</v>
      </c>
      <c r="E26" s="17">
        <v>45</v>
      </c>
      <c r="F26" s="17">
        <v>41</v>
      </c>
      <c r="G26" s="17">
        <v>40</v>
      </c>
      <c r="H26" s="17">
        <f t="shared" si="1"/>
        <v>45</v>
      </c>
      <c r="I26" s="17">
        <f>IF(H26&lt;&gt;0,_xlfn.RANK.EQ(H26,H$26:H$33,0),"")</f>
        <v>2</v>
      </c>
      <c r="J26" s="17">
        <f t="shared" si="3"/>
        <v>7</v>
      </c>
    </row>
    <row r="27" spans="1:11" x14ac:dyDescent="0.25">
      <c r="B27" s="17" t="str">
        <f>Iskolák!B4</f>
        <v>Szent Imre Katolikus Gimnázium, Általános Iskola és Kollégium</v>
      </c>
      <c r="C27" s="17" t="s">
        <v>262</v>
      </c>
      <c r="D27" s="17" t="s">
        <v>27</v>
      </c>
      <c r="E27" s="17">
        <v>32</v>
      </c>
      <c r="F27" s="17">
        <v>31</v>
      </c>
      <c r="G27" s="17">
        <v>31</v>
      </c>
      <c r="H27" s="17">
        <f t="shared" si="1"/>
        <v>32</v>
      </c>
      <c r="I27" s="17">
        <f t="shared" ref="I27:I33" si="5">IF(H27&lt;&gt;0,_xlfn.RANK.EQ(H27,H$26:H$33,0),"")</f>
        <v>7</v>
      </c>
      <c r="J27" s="17">
        <f t="shared" si="3"/>
        <v>2</v>
      </c>
    </row>
    <row r="28" spans="1:11" x14ac:dyDescent="0.25">
      <c r="B28" s="17" t="str">
        <f>Iskolák!B5</f>
        <v>Eötvös József Gyakorló Általános Iskola és Gimnázium</v>
      </c>
      <c r="C28" s="17" t="s">
        <v>263</v>
      </c>
      <c r="D28" s="17" t="s">
        <v>27</v>
      </c>
      <c r="E28" s="17">
        <v>35</v>
      </c>
      <c r="F28" s="17">
        <v>36</v>
      </c>
      <c r="G28" s="17">
        <v>35</v>
      </c>
      <c r="H28" s="17">
        <f t="shared" si="1"/>
        <v>36</v>
      </c>
      <c r="I28" s="17">
        <f t="shared" si="5"/>
        <v>5</v>
      </c>
      <c r="J28" s="17">
        <f t="shared" si="3"/>
        <v>4</v>
      </c>
    </row>
    <row r="29" spans="1:11" x14ac:dyDescent="0.25">
      <c r="B29" s="17" t="str">
        <f>Iskolák!B6</f>
        <v>Báthory István Gimnázium és Szakközépiskola, Nyírbátor</v>
      </c>
      <c r="C29" s="18" t="s">
        <v>264</v>
      </c>
      <c r="D29" s="17" t="s">
        <v>27</v>
      </c>
      <c r="E29" s="17">
        <v>34</v>
      </c>
      <c r="F29" s="17">
        <v>29</v>
      </c>
      <c r="G29" s="17">
        <v>34</v>
      </c>
      <c r="H29" s="17">
        <f t="shared" si="1"/>
        <v>34</v>
      </c>
      <c r="I29" s="17">
        <f t="shared" si="5"/>
        <v>6</v>
      </c>
      <c r="J29" s="17">
        <f t="shared" si="3"/>
        <v>3</v>
      </c>
    </row>
    <row r="30" spans="1:11" x14ac:dyDescent="0.25">
      <c r="B30" s="17" t="str">
        <f>Iskolák!B7</f>
        <v>Arany János Gimnázium és Általános Iskola</v>
      </c>
      <c r="C30" s="17" t="s">
        <v>388</v>
      </c>
      <c r="D30" s="17" t="s">
        <v>27</v>
      </c>
      <c r="E30" s="17">
        <v>39</v>
      </c>
      <c r="F30" s="17">
        <v>39</v>
      </c>
      <c r="G30" s="17">
        <v>38</v>
      </c>
      <c r="H30" s="17">
        <f t="shared" si="1"/>
        <v>39</v>
      </c>
      <c r="I30" s="17">
        <f t="shared" si="5"/>
        <v>4</v>
      </c>
      <c r="J30" s="17">
        <f t="shared" si="3"/>
        <v>5</v>
      </c>
    </row>
    <row r="31" spans="1:11" x14ac:dyDescent="0.25">
      <c r="B31" s="17" t="str">
        <f>Iskolák!B8</f>
        <v>Nyíregyházi Evangélikus Kossuth Lajos Gimnázium</v>
      </c>
      <c r="C31" s="17" t="s">
        <v>265</v>
      </c>
      <c r="D31" s="17" t="s">
        <v>27</v>
      </c>
      <c r="E31" s="17">
        <v>36</v>
      </c>
      <c r="F31" s="17">
        <v>42</v>
      </c>
      <c r="G31" s="29">
        <v>40</v>
      </c>
      <c r="H31" s="17">
        <f t="shared" si="1"/>
        <v>42</v>
      </c>
      <c r="I31" s="17">
        <f t="shared" si="5"/>
        <v>3</v>
      </c>
      <c r="J31" s="17">
        <f t="shared" si="3"/>
        <v>6</v>
      </c>
    </row>
    <row r="32" spans="1:11" x14ac:dyDescent="0.25">
      <c r="B32" s="17" t="str">
        <f>Iskolák!B9</f>
        <v>Kőrösi Csoma Sándor Gimnázium és Szakközépiskola, Hajdúnánás</v>
      </c>
      <c r="C32" s="17" t="s">
        <v>266</v>
      </c>
      <c r="D32" s="17" t="s">
        <v>27</v>
      </c>
      <c r="E32" s="17">
        <v>46</v>
      </c>
      <c r="F32" s="17">
        <v>45</v>
      </c>
      <c r="G32" s="17">
        <v>43</v>
      </c>
      <c r="H32" s="17">
        <f t="shared" si="1"/>
        <v>46</v>
      </c>
      <c r="I32" s="17">
        <f t="shared" si="5"/>
        <v>1</v>
      </c>
      <c r="J32" s="17">
        <f t="shared" si="3"/>
        <v>9</v>
      </c>
    </row>
    <row r="33" spans="1:10" x14ac:dyDescent="0.25">
      <c r="B33" s="17" t="str">
        <f>Iskolák!B10</f>
        <v>Kossuth Lajos Gimnázium és Szakközépiskola, Tiszafüred</v>
      </c>
      <c r="C33" s="17" t="s">
        <v>267</v>
      </c>
      <c r="D33" s="17" t="s">
        <v>27</v>
      </c>
      <c r="E33" s="17">
        <v>30</v>
      </c>
      <c r="F33" s="17">
        <v>26</v>
      </c>
      <c r="G33" s="17">
        <v>29</v>
      </c>
      <c r="H33" s="17">
        <f t="shared" si="1"/>
        <v>30</v>
      </c>
      <c r="I33" s="17">
        <f t="shared" si="5"/>
        <v>8</v>
      </c>
      <c r="J33" s="17">
        <f t="shared" si="3"/>
        <v>1</v>
      </c>
    </row>
    <row r="36" spans="1:10" x14ac:dyDescent="0.25">
      <c r="A36" s="89" t="s">
        <v>10</v>
      </c>
      <c r="B36" s="87" t="s">
        <v>26</v>
      </c>
      <c r="C36" s="87" t="s">
        <v>1</v>
      </c>
      <c r="D36" s="87" t="s">
        <v>70</v>
      </c>
      <c r="E36" s="87" t="s">
        <v>61</v>
      </c>
      <c r="F36" s="87" t="s">
        <v>60</v>
      </c>
      <c r="G36" s="87" t="s">
        <v>62</v>
      </c>
      <c r="H36" s="87" t="s">
        <v>63</v>
      </c>
      <c r="I36" s="87" t="s">
        <v>64</v>
      </c>
      <c r="J36" s="87" t="s">
        <v>65</v>
      </c>
    </row>
    <row r="37" spans="1:10" x14ac:dyDescent="0.25">
      <c r="B37" s="17" t="str">
        <f>Iskolák!B3</f>
        <v>Deák Ferenc Gimnázium Fehérgyarmat</v>
      </c>
      <c r="C37" s="17" t="s">
        <v>268</v>
      </c>
      <c r="D37" s="17" t="s">
        <v>27</v>
      </c>
      <c r="E37" s="17">
        <v>55</v>
      </c>
      <c r="F37" s="17">
        <v>54</v>
      </c>
      <c r="G37" s="17">
        <v>55</v>
      </c>
      <c r="H37" s="17">
        <f t="shared" si="1"/>
        <v>55</v>
      </c>
      <c r="I37" s="17">
        <f>IF(H37&lt;&gt;0,_xlfn.RANK.EQ(H37,H$37:H$44,0),"")</f>
        <v>1</v>
      </c>
      <c r="J37" s="17">
        <f t="shared" si="3"/>
        <v>9</v>
      </c>
    </row>
    <row r="38" spans="1:10" x14ac:dyDescent="0.25">
      <c r="B38" s="17" t="str">
        <f>Iskolák!B4</f>
        <v>Szent Imre Katolikus Gimnázium, Általános Iskola és Kollégium</v>
      </c>
      <c r="C38" s="17" t="s">
        <v>269</v>
      </c>
      <c r="D38" s="17" t="s">
        <v>27</v>
      </c>
      <c r="E38" s="17">
        <v>45</v>
      </c>
      <c r="F38" s="17">
        <v>47</v>
      </c>
      <c r="G38" s="17">
        <v>52</v>
      </c>
      <c r="H38" s="17">
        <f t="shared" si="1"/>
        <v>52</v>
      </c>
      <c r="I38" s="17">
        <f t="shared" ref="I38:I44" si="6">IF(H38&lt;&gt;0,_xlfn.RANK.EQ(H38,H$37:H$44,0),"")</f>
        <v>4</v>
      </c>
      <c r="J38" s="17">
        <f t="shared" si="3"/>
        <v>5</v>
      </c>
    </row>
    <row r="39" spans="1:10" x14ac:dyDescent="0.25">
      <c r="B39" s="17" t="str">
        <f>Iskolák!B5</f>
        <v>Eötvös József Gyakorló Általános Iskola és Gimnázium</v>
      </c>
      <c r="C39" s="17" t="s">
        <v>131</v>
      </c>
      <c r="D39" s="17" t="s">
        <v>27</v>
      </c>
      <c r="E39" s="17">
        <v>47</v>
      </c>
      <c r="F39" s="17">
        <v>49</v>
      </c>
      <c r="G39" s="17">
        <v>48</v>
      </c>
      <c r="H39" s="17">
        <f t="shared" si="1"/>
        <v>49</v>
      </c>
      <c r="I39" s="17">
        <f t="shared" si="6"/>
        <v>5</v>
      </c>
      <c r="J39" s="17">
        <f t="shared" si="3"/>
        <v>4</v>
      </c>
    </row>
    <row r="40" spans="1:10" x14ac:dyDescent="0.25">
      <c r="B40" s="17" t="str">
        <f>Iskolák!B6</f>
        <v>Báthory István Gimnázium és Szakközépiskola, Nyírbátor</v>
      </c>
      <c r="C40" s="18" t="s">
        <v>132</v>
      </c>
      <c r="D40" s="17" t="s">
        <v>27</v>
      </c>
      <c r="E40" s="17">
        <v>51</v>
      </c>
      <c r="F40" s="17">
        <v>54</v>
      </c>
      <c r="G40" s="17">
        <v>43</v>
      </c>
      <c r="H40" s="17">
        <f t="shared" si="1"/>
        <v>54</v>
      </c>
      <c r="I40" s="17">
        <f t="shared" si="6"/>
        <v>2</v>
      </c>
      <c r="J40" s="17">
        <f t="shared" si="3"/>
        <v>7</v>
      </c>
    </row>
    <row r="41" spans="1:10" x14ac:dyDescent="0.25">
      <c r="B41" s="17" t="str">
        <f>Iskolák!B7</f>
        <v>Arany János Gimnázium és Általános Iskola</v>
      </c>
      <c r="C41" s="17" t="s">
        <v>189</v>
      </c>
      <c r="D41" s="17" t="s">
        <v>27</v>
      </c>
      <c r="E41" s="17">
        <v>46</v>
      </c>
      <c r="F41" s="17">
        <v>49</v>
      </c>
      <c r="G41" s="17">
        <v>47</v>
      </c>
      <c r="H41" s="17">
        <f t="shared" si="1"/>
        <v>49</v>
      </c>
      <c r="I41" s="17">
        <f t="shared" si="6"/>
        <v>5</v>
      </c>
      <c r="J41" s="17">
        <f t="shared" si="3"/>
        <v>4</v>
      </c>
    </row>
    <row r="42" spans="1:10" x14ac:dyDescent="0.25">
      <c r="B42" s="17" t="str">
        <f>Iskolák!B8</f>
        <v>Nyíregyházi Evangélikus Kossuth Lajos Gimnázium</v>
      </c>
      <c r="C42" s="17" t="s">
        <v>270</v>
      </c>
      <c r="D42" s="17" t="s">
        <v>27</v>
      </c>
      <c r="E42" s="29">
        <v>40</v>
      </c>
      <c r="F42" s="17">
        <v>39</v>
      </c>
      <c r="G42" s="17">
        <v>46</v>
      </c>
      <c r="H42" s="17">
        <f t="shared" si="1"/>
        <v>46</v>
      </c>
      <c r="I42" s="17">
        <f t="shared" si="6"/>
        <v>8</v>
      </c>
      <c r="J42" s="17">
        <f t="shared" si="3"/>
        <v>1</v>
      </c>
    </row>
    <row r="43" spans="1:10" x14ac:dyDescent="0.25">
      <c r="B43" s="17" t="str">
        <f>Iskolák!B9</f>
        <v>Kőrösi Csoma Sándor Gimnázium és Szakközépiskola, Hajdúnánás</v>
      </c>
      <c r="C43" s="17" t="s">
        <v>271</v>
      </c>
      <c r="D43" s="17" t="s">
        <v>27</v>
      </c>
      <c r="G43" s="17">
        <v>53</v>
      </c>
      <c r="H43" s="17">
        <f t="shared" si="1"/>
        <v>53</v>
      </c>
      <c r="I43" s="17">
        <f t="shared" si="6"/>
        <v>3</v>
      </c>
      <c r="J43" s="17">
        <f t="shared" si="3"/>
        <v>6</v>
      </c>
    </row>
    <row r="44" spans="1:10" x14ac:dyDescent="0.25">
      <c r="B44" s="17" t="str">
        <f>Iskolák!B10</f>
        <v>Kossuth Lajos Gimnázium és Szakközépiskola, Tiszafüred</v>
      </c>
      <c r="C44" s="17" t="s">
        <v>136</v>
      </c>
      <c r="D44" s="17" t="s">
        <v>27</v>
      </c>
      <c r="E44" s="17">
        <v>46</v>
      </c>
      <c r="F44" s="17">
        <v>45</v>
      </c>
      <c r="G44" s="17">
        <v>48</v>
      </c>
      <c r="H44" s="17">
        <f t="shared" si="1"/>
        <v>48</v>
      </c>
      <c r="I44" s="17">
        <f t="shared" si="6"/>
        <v>7</v>
      </c>
      <c r="J44" s="17">
        <f t="shared" si="3"/>
        <v>2</v>
      </c>
    </row>
  </sheetData>
  <mergeCells count="1">
    <mergeCell ref="A1:J1"/>
  </mergeCells>
  <conditionalFormatting sqref="P3:P10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{FAA48FCE-BD32-417D-AD29-3A77D5E746AA}</x14:id>
        </ext>
      </extLst>
    </cfRule>
  </conditionalFormatting>
  <conditionalFormatting sqref="J4:M1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{C5E6038D-BBA9-41CA-998A-971DB96B063F}</x14:id>
        </ext>
      </extLst>
    </cfRule>
  </conditionalFormatting>
  <conditionalFormatting sqref="J15:M2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{C21386E1-4560-4564-BF9F-D24E9C2651F1}</x14:id>
        </ext>
      </extLst>
    </cfRule>
  </conditionalFormatting>
  <conditionalFormatting sqref="J26:M3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{61E26130-5B97-4720-9C34-051ECD7D7DB2}</x14:id>
        </ext>
      </extLst>
    </cfRule>
  </conditionalFormatting>
  <conditionalFormatting sqref="J37:M4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{A3C9D4A7-9867-4DE3-9648-CFB558DF1498}</x14:id>
        </ext>
      </extLst>
    </cfRule>
  </conditionalFormatting>
  <conditionalFormatting sqref="J46:M5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{2CCD6630-E1A1-42B0-BCFD-0C8FFEEBAE66}</x14:id>
        </ext>
      </extLst>
    </cfRule>
  </conditionalFormatting>
  <conditionalFormatting sqref="J55:M6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{ECDA8B7E-15AC-4005-94C1-6F50A6B63C74}</x14:id>
        </ext>
      </extLst>
    </cfRule>
  </conditionalFormatting>
  <conditionalFormatting sqref="J64:M7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{B3A05E8E-44F5-4429-A6DD-04F21D03D8AA}</x14:id>
        </ext>
      </extLst>
    </cfRule>
  </conditionalFormatting>
  <conditionalFormatting sqref="J73:M8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{2C7A6C6D-D8D0-4226-AEFC-8D6E649A3AFF}</x14:id>
        </ext>
      </extLst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A48FCE-BD32-417D-AD29-3A77D5E746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P3:P10</xm:sqref>
        </x14:conditionalFormatting>
        <x14:conditionalFormatting xmlns:xm="http://schemas.microsoft.com/office/excel/2006/main">
          <x14:cfRule type="dataBar" id="{C5E6038D-BBA9-41CA-998A-971DB96B06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J4:M13</xm:sqref>
        </x14:conditionalFormatting>
        <x14:conditionalFormatting xmlns:xm="http://schemas.microsoft.com/office/excel/2006/main">
          <x14:cfRule type="dataBar" id="{C21386E1-4560-4564-BF9F-D24E9C2651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J15:M24</xm:sqref>
        </x14:conditionalFormatting>
        <x14:conditionalFormatting xmlns:xm="http://schemas.microsoft.com/office/excel/2006/main">
          <x14:cfRule type="dataBar" id="{61E26130-5B97-4720-9C34-051ECD7D7D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J26:M35</xm:sqref>
        </x14:conditionalFormatting>
        <x14:conditionalFormatting xmlns:xm="http://schemas.microsoft.com/office/excel/2006/main">
          <x14:cfRule type="dataBar" id="{A3C9D4A7-9867-4DE3-9648-CFB558DF1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J37:M44</xm:sqref>
        </x14:conditionalFormatting>
        <x14:conditionalFormatting xmlns:xm="http://schemas.microsoft.com/office/excel/2006/main">
          <x14:cfRule type="dataBar" id="{2CCD6630-E1A1-42B0-BCFD-0C8FFEEBAE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J46:M53</xm:sqref>
        </x14:conditionalFormatting>
        <x14:conditionalFormatting xmlns:xm="http://schemas.microsoft.com/office/excel/2006/main">
          <x14:cfRule type="dataBar" id="{ECDA8B7E-15AC-4005-94C1-6F50A6B63C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J55:M62</xm:sqref>
        </x14:conditionalFormatting>
        <x14:conditionalFormatting xmlns:xm="http://schemas.microsoft.com/office/excel/2006/main">
          <x14:cfRule type="dataBar" id="{B3A05E8E-44F5-4429-A6DD-04F21D03D8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J64:M71</xm:sqref>
        </x14:conditionalFormatting>
        <x14:conditionalFormatting xmlns:xm="http://schemas.microsoft.com/office/excel/2006/main">
          <x14:cfRule type="dataBar" id="{2C7A6C6D-D8D0-4226-AEFC-8D6E649A3A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J73:M80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zoomScale="85" zoomScaleNormal="85" workbookViewId="0">
      <selection activeCell="C12" sqref="C12"/>
    </sheetView>
  </sheetViews>
  <sheetFormatPr defaultRowHeight="15" x14ac:dyDescent="0.25"/>
  <cols>
    <col min="1" max="1" width="17.85546875" style="12" bestFit="1" customWidth="1"/>
    <col min="2" max="2" width="63.85546875" style="12" bestFit="1" customWidth="1"/>
    <col min="3" max="3" width="100.140625" style="12" bestFit="1" customWidth="1"/>
    <col min="4" max="4" width="3.42578125" style="12" customWidth="1"/>
    <col min="5" max="5" width="10.140625" style="12" bestFit="1" customWidth="1"/>
    <col min="6" max="6" width="8.85546875" style="12" bestFit="1" customWidth="1"/>
    <col min="7" max="7" width="9.5703125" style="12" bestFit="1" customWidth="1"/>
    <col min="8" max="8" width="3.5703125" style="12" customWidth="1"/>
    <col min="9" max="9" width="3.140625" style="12" customWidth="1"/>
    <col min="10" max="10" width="3.42578125" style="12" customWidth="1"/>
    <col min="11" max="11" width="21.42578125" style="75" bestFit="1" customWidth="1"/>
    <col min="12" max="12" width="42.140625" style="12" customWidth="1"/>
    <col min="13" max="13" width="16.140625" style="12" bestFit="1" customWidth="1"/>
    <col min="14" max="14" width="9" style="12" bestFit="1" customWidth="1"/>
    <col min="15" max="16384" width="9.140625" style="12"/>
  </cols>
  <sheetData>
    <row r="1" spans="1:14" ht="21" x14ac:dyDescent="0.25">
      <c r="A1" s="127" t="s">
        <v>78</v>
      </c>
      <c r="B1" s="127"/>
      <c r="C1" s="127"/>
      <c r="D1" s="127"/>
      <c r="E1" s="127"/>
      <c r="F1" s="127"/>
      <c r="G1" s="127"/>
    </row>
    <row r="2" spans="1:14" s="15" customFormat="1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ht="33.75" customHeight="1" x14ac:dyDescent="0.25">
      <c r="A3" s="90" t="s">
        <v>79</v>
      </c>
      <c r="K3" s="75" t="s">
        <v>18</v>
      </c>
      <c r="L3" s="12" t="str">
        <f>Iskolák!B3</f>
        <v>Deák Ferenc Gimnázium Fehérgyarmat</v>
      </c>
      <c r="M3" s="12">
        <f>SUMIF(B$4:B$11, Iskolák!B3, G$4:G$11)</f>
        <v>2</v>
      </c>
      <c r="N3" s="12">
        <f>IF(M3&lt;&gt;"",_xlfn.RANK.EQ(M3,M$3:M$10),"")</f>
        <v>8</v>
      </c>
    </row>
    <row r="4" spans="1:14" x14ac:dyDescent="0.25">
      <c r="B4" s="12" t="str">
        <f>Iskolák!B3</f>
        <v>Deák Ferenc Gimnázium Fehérgyarmat</v>
      </c>
      <c r="C4" s="20" t="s">
        <v>358</v>
      </c>
      <c r="E4" s="25">
        <v>1.6805555555555556E-3</v>
      </c>
      <c r="F4" s="12">
        <f>IF(E4&lt;&gt;"",_xlfn.RANK.EQ(E4,E$4:E$11,1),"")</f>
        <v>8</v>
      </c>
      <c r="G4" s="12">
        <f>IF(F4&lt;&gt;"",IF(F4=1,9*2,(9-F4)*2),"")</f>
        <v>2</v>
      </c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18</v>
      </c>
      <c r="N4" s="12">
        <f t="shared" ref="N4:N10" si="0">IF(M4&lt;&gt;"",_xlfn.RANK.EQ(M4,M$3:M$10),"")</f>
        <v>1</v>
      </c>
    </row>
    <row r="5" spans="1:14" x14ac:dyDescent="0.25">
      <c r="B5" s="12" t="str">
        <f>Iskolák!B4</f>
        <v>Szent Imre Katolikus Gimnázium, Általános Iskola és Kollégium</v>
      </c>
      <c r="C5" s="20" t="s">
        <v>324</v>
      </c>
      <c r="E5" s="25">
        <v>1.3900462962962961E-3</v>
      </c>
      <c r="F5" s="12">
        <f t="shared" ref="F5:F11" si="1">IF(E5&lt;&gt;"",_xlfn.RANK.EQ(E5,E$4:E$11,1),"")</f>
        <v>1</v>
      </c>
      <c r="G5" s="12">
        <f t="shared" ref="G5:G11" si="2">IF(F5&lt;&gt;"",IF(F5=1,9*2,(9-F5)*2),"")</f>
        <v>18</v>
      </c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10</v>
      </c>
      <c r="N5" s="12">
        <f t="shared" si="0"/>
        <v>4</v>
      </c>
    </row>
    <row r="6" spans="1:14" x14ac:dyDescent="0.25">
      <c r="B6" s="12" t="str">
        <f>Iskolák!B5</f>
        <v>Eötvös József Gyakorló Általános Iskola és Gimnázium</v>
      </c>
      <c r="C6" s="20" t="s">
        <v>355</v>
      </c>
      <c r="E6" s="25">
        <v>1.5092592592592595E-3</v>
      </c>
      <c r="F6" s="12">
        <f t="shared" si="1"/>
        <v>4</v>
      </c>
      <c r="G6" s="12">
        <f t="shared" si="2"/>
        <v>10</v>
      </c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12</v>
      </c>
      <c r="N6" s="12">
        <f t="shared" si="0"/>
        <v>3</v>
      </c>
    </row>
    <row r="7" spans="1:14" x14ac:dyDescent="0.25">
      <c r="B7" s="12" t="str">
        <f>Iskolák!B6</f>
        <v>Báthory István Gimnázium és Szakközépiskola, Nyírbátor</v>
      </c>
      <c r="C7" s="20" t="s">
        <v>297</v>
      </c>
      <c r="E7" s="25">
        <v>1.5000000000000002E-3</v>
      </c>
      <c r="F7" s="12">
        <f t="shared" si="1"/>
        <v>3</v>
      </c>
      <c r="G7" s="12">
        <f t="shared" si="2"/>
        <v>12</v>
      </c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8</v>
      </c>
      <c r="N7" s="12">
        <f t="shared" si="0"/>
        <v>5</v>
      </c>
    </row>
    <row r="8" spans="1:14" x14ac:dyDescent="0.25">
      <c r="B8" s="12" t="str">
        <f>Iskolák!B7</f>
        <v>Arany János Gimnázium és Általános Iskola</v>
      </c>
      <c r="C8" s="20" t="s">
        <v>298</v>
      </c>
      <c r="E8" s="25">
        <v>1.5312499999999998E-3</v>
      </c>
      <c r="F8" s="12">
        <f t="shared" si="1"/>
        <v>5</v>
      </c>
      <c r="G8" s="12">
        <f t="shared" si="2"/>
        <v>8</v>
      </c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4</v>
      </c>
      <c r="N8" s="12">
        <f t="shared" si="0"/>
        <v>7</v>
      </c>
    </row>
    <row r="9" spans="1:14" x14ac:dyDescent="0.25">
      <c r="B9" s="12" t="str">
        <f>Iskolák!B8</f>
        <v>Nyíregyházi Evangélikus Kossuth Lajos Gimnázium</v>
      </c>
      <c r="C9" s="20" t="s">
        <v>357</v>
      </c>
      <c r="E9" s="25">
        <v>1.6504629629629632E-3</v>
      </c>
      <c r="F9" s="12">
        <f t="shared" si="1"/>
        <v>7</v>
      </c>
      <c r="G9" s="12">
        <f t="shared" si="2"/>
        <v>4</v>
      </c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6</v>
      </c>
      <c r="N9" s="12">
        <f t="shared" si="0"/>
        <v>6</v>
      </c>
    </row>
    <row r="10" spans="1:14" x14ac:dyDescent="0.25">
      <c r="B10" s="12" t="str">
        <f>Iskolák!B9</f>
        <v>Kőrösi Csoma Sándor Gimnázium és Szakközépiskola, Hajdúnánás</v>
      </c>
      <c r="C10" s="20" t="s">
        <v>356</v>
      </c>
      <c r="E10" s="25">
        <v>1.6041666666666667E-3</v>
      </c>
      <c r="F10" s="12">
        <f t="shared" si="1"/>
        <v>6</v>
      </c>
      <c r="G10" s="12">
        <f t="shared" si="2"/>
        <v>6</v>
      </c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14</v>
      </c>
      <c r="N10" s="12">
        <f t="shared" si="0"/>
        <v>2</v>
      </c>
    </row>
    <row r="11" spans="1:14" x14ac:dyDescent="0.25">
      <c r="B11" s="12" t="str">
        <f>Iskolák!B10</f>
        <v>Kossuth Lajos Gimnázium és Szakközépiskola, Tiszafüred</v>
      </c>
      <c r="C11" s="20" t="s">
        <v>359</v>
      </c>
      <c r="E11" s="25">
        <v>1.4386574074074076E-3</v>
      </c>
      <c r="F11" s="12">
        <f t="shared" si="1"/>
        <v>2</v>
      </c>
      <c r="G11" s="12">
        <f t="shared" si="2"/>
        <v>14</v>
      </c>
    </row>
    <row r="12" spans="1:14" x14ac:dyDescent="0.25">
      <c r="E12" s="120"/>
      <c r="F12" s="12" t="str">
        <f t="shared" ref="F12" si="3">IF(E12&lt;&gt;"",_xlfn.RANK.EQ(E12,E$4:E$11,1),"")</f>
        <v/>
      </c>
      <c r="G12" s="12" t="str">
        <f t="shared" ref="G12:G20" si="4">IF(F12&lt;&gt;"",IF(F12=1,9,9-F12),"")</f>
        <v/>
      </c>
    </row>
    <row r="13" spans="1:14" x14ac:dyDescent="0.25">
      <c r="F13" s="12" t="str">
        <f>IF(E13&lt;&gt;"",_xlfn.RANK.EQ(E13,E$13:E$20,1),"")</f>
        <v/>
      </c>
      <c r="G13" s="12" t="str">
        <f t="shared" si="4"/>
        <v/>
      </c>
    </row>
    <row r="14" spans="1:14" x14ac:dyDescent="0.25">
      <c r="E14" s="25"/>
      <c r="F14" s="12" t="str">
        <f t="shared" ref="F14:F20" si="5">IF(E14&lt;&gt;"",_xlfn.RANK.EQ(E14,E$13:E$20,1),"")</f>
        <v/>
      </c>
      <c r="G14" s="12" t="str">
        <f t="shared" si="4"/>
        <v/>
      </c>
    </row>
    <row r="15" spans="1:14" x14ac:dyDescent="0.25">
      <c r="F15" s="12" t="str">
        <f t="shared" si="5"/>
        <v/>
      </c>
      <c r="G15" s="12" t="str">
        <f t="shared" si="4"/>
        <v/>
      </c>
    </row>
    <row r="16" spans="1:14" x14ac:dyDescent="0.25">
      <c r="F16" s="12" t="str">
        <f t="shared" si="5"/>
        <v/>
      </c>
      <c r="G16" s="12" t="str">
        <f t="shared" si="4"/>
        <v/>
      </c>
    </row>
    <row r="17" spans="6:7" x14ac:dyDescent="0.25">
      <c r="F17" s="12" t="str">
        <f t="shared" si="5"/>
        <v/>
      </c>
      <c r="G17" s="12" t="str">
        <f t="shared" si="4"/>
        <v/>
      </c>
    </row>
    <row r="18" spans="6:7" x14ac:dyDescent="0.25">
      <c r="F18" s="12" t="str">
        <f t="shared" si="5"/>
        <v/>
      </c>
      <c r="G18" s="12" t="str">
        <f t="shared" si="4"/>
        <v/>
      </c>
    </row>
    <row r="19" spans="6:7" x14ac:dyDescent="0.25">
      <c r="F19" s="12" t="str">
        <f t="shared" si="5"/>
        <v/>
      </c>
      <c r="G19" s="12" t="str">
        <f t="shared" si="4"/>
        <v/>
      </c>
    </row>
    <row r="20" spans="6:7" x14ac:dyDescent="0.25">
      <c r="F20" s="12" t="str">
        <f t="shared" si="5"/>
        <v/>
      </c>
      <c r="G20" s="12" t="str">
        <f t="shared" si="4"/>
        <v/>
      </c>
    </row>
  </sheetData>
  <mergeCells count="1">
    <mergeCell ref="A1:G1"/>
  </mergeCells>
  <conditionalFormatting sqref="M3:M1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{92A85622-AA0D-4487-B46A-F54AABE7A833}</x14:id>
        </ext>
      </extLst>
    </cfRule>
  </conditionalFormatting>
  <conditionalFormatting sqref="G13:G2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{2E58BE9B-9C4D-46BC-B8AE-9541EA19D3CB}</x14:id>
        </ext>
      </extLst>
    </cfRule>
  </conditionalFormatting>
  <conditionalFormatting sqref="G4:G11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{1CEE7CEB-F1B3-47DA-96BA-40BA46B08CBE}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A85622-AA0D-4487-B46A-F54AABE7A8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2E58BE9B-9C4D-46BC-B8AE-9541EA19D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G13:G20</xm:sqref>
        </x14:conditionalFormatting>
        <x14:conditionalFormatting xmlns:xm="http://schemas.microsoft.com/office/excel/2006/main">
          <x14:cfRule type="dataBar" id="{1CEE7CEB-F1B3-47DA-96BA-40BA46B08C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C5" sqref="C5"/>
    </sheetView>
  </sheetViews>
  <sheetFormatPr defaultRowHeight="15" x14ac:dyDescent="0.25"/>
  <cols>
    <col min="1" max="1" width="18.85546875" bestFit="1" customWidth="1"/>
    <col min="2" max="2" width="63.85546875" bestFit="1" customWidth="1"/>
    <col min="3" max="3" width="64.140625" bestFit="1" customWidth="1"/>
    <col min="4" max="4" width="3.140625" customWidth="1"/>
    <col min="5" max="5" width="10.140625" bestFit="1" customWidth="1"/>
    <col min="8" max="8" width="3.140625" customWidth="1"/>
    <col min="9" max="9" width="3" customWidth="1"/>
    <col min="10" max="10" width="3.28515625" customWidth="1"/>
    <col min="11" max="11" width="21.42578125" style="46" customWidth="1"/>
    <col min="12" max="12" width="34.5703125" customWidth="1"/>
    <col min="13" max="13" width="16.140625" bestFit="1" customWidth="1"/>
    <col min="14" max="14" width="9" bestFit="1" customWidth="1"/>
  </cols>
  <sheetData>
    <row r="1" spans="1:14" ht="21" x14ac:dyDescent="0.25">
      <c r="A1" s="127" t="s">
        <v>80</v>
      </c>
      <c r="B1" s="127"/>
      <c r="C1" s="127"/>
      <c r="D1" s="127"/>
      <c r="E1" s="127"/>
      <c r="F1" s="127"/>
      <c r="G1" s="127"/>
      <c r="H1" s="12"/>
      <c r="I1" s="12"/>
      <c r="J1" s="12"/>
      <c r="K1" s="75"/>
      <c r="L1" s="12"/>
      <c r="M1" s="12"/>
      <c r="N1" s="12"/>
    </row>
    <row r="2" spans="1:14" x14ac:dyDescent="0.25">
      <c r="A2" s="87" t="s">
        <v>43</v>
      </c>
      <c r="B2" s="87" t="s">
        <v>26</v>
      </c>
      <c r="C2" s="87" t="s">
        <v>42</v>
      </c>
      <c r="D2" s="87"/>
      <c r="E2" s="87" t="s">
        <v>3</v>
      </c>
      <c r="F2" s="87" t="s">
        <v>4</v>
      </c>
      <c r="G2" s="87" t="s">
        <v>5</v>
      </c>
      <c r="H2" s="87"/>
      <c r="I2" s="87"/>
      <c r="J2" s="87"/>
      <c r="K2" s="87" t="s">
        <v>32</v>
      </c>
      <c r="L2" s="87" t="s">
        <v>25</v>
      </c>
      <c r="M2" s="87" t="s">
        <v>33</v>
      </c>
      <c r="N2" s="87" t="s">
        <v>46</v>
      </c>
    </row>
    <row r="3" spans="1:14" ht="35.25" customHeight="1" x14ac:dyDescent="0.25">
      <c r="A3" s="90" t="s">
        <v>81</v>
      </c>
      <c r="B3" s="12"/>
      <c r="C3" s="12"/>
      <c r="D3" s="12"/>
      <c r="E3" s="12"/>
      <c r="F3" s="12"/>
      <c r="G3" s="12"/>
      <c r="H3" s="12"/>
      <c r="I3" s="12"/>
      <c r="J3" s="12"/>
      <c r="K3" s="75" t="s">
        <v>18</v>
      </c>
      <c r="L3" s="12" t="str">
        <f>Iskolák!B3</f>
        <v>Deák Ferenc Gimnázium Fehérgyarmat</v>
      </c>
      <c r="M3" s="12">
        <f>SUMIF(B$4:B$11, Iskolák!B3, G$4:G$11)</f>
        <v>12</v>
      </c>
      <c r="N3" s="12">
        <f>IF(M3&lt;&gt;"",_xlfn.RANK.EQ(M3,M$3:M$10),"")</f>
        <v>3</v>
      </c>
    </row>
    <row r="4" spans="1:14" x14ac:dyDescent="0.25">
      <c r="A4" s="12"/>
      <c r="B4" s="12" t="str">
        <f>Iskolák!B3</f>
        <v>Deák Ferenc Gimnázium Fehérgyarmat</v>
      </c>
      <c r="C4" s="20" t="s">
        <v>347</v>
      </c>
      <c r="D4" s="12"/>
      <c r="E4" s="25">
        <v>3.3148148148148151E-3</v>
      </c>
      <c r="F4" s="12">
        <f>IF(E4&lt;&gt;"",_xlfn.RANK.EQ(E4,E$4:E$11,1),"")</f>
        <v>3</v>
      </c>
      <c r="G4" s="12">
        <f>IF(F4&lt;&gt;"",IF(F4=1,9*2,(9-F4)*2),"")</f>
        <v>12</v>
      </c>
      <c r="H4" s="12"/>
      <c r="I4" s="12"/>
      <c r="J4" s="12"/>
      <c r="K4" s="75" t="s">
        <v>7</v>
      </c>
      <c r="L4" s="12" t="str">
        <f>Iskolák!B4</f>
        <v>Szent Imre Katolikus Gimnázium, Általános Iskola és Kollégium</v>
      </c>
      <c r="M4" s="12">
        <f>SUMIF(B$4:B$11, Iskolák!B4, G$4:G$11)</f>
        <v>14</v>
      </c>
      <c r="N4" s="12">
        <f t="shared" ref="N4:N10" si="0">IF(M4&lt;&gt;"",_xlfn.RANK.EQ(M4,M$3:M$10),"")</f>
        <v>2</v>
      </c>
    </row>
    <row r="5" spans="1:14" x14ac:dyDescent="0.25">
      <c r="A5" s="12"/>
      <c r="B5" s="12" t="str">
        <f>Iskolák!B4</f>
        <v>Szent Imre Katolikus Gimnázium, Általános Iskola és Kollégium</v>
      </c>
      <c r="C5" s="20" t="s">
        <v>389</v>
      </c>
      <c r="D5" s="12"/>
      <c r="E5" s="25">
        <v>3.0555555555555557E-3</v>
      </c>
      <c r="F5" s="12">
        <f t="shared" ref="F5:F11" si="1">IF(E5&lt;&gt;"",_xlfn.RANK.EQ(E5,E$4:E$11,1),"")</f>
        <v>2</v>
      </c>
      <c r="G5" s="12">
        <f t="shared" ref="G5:G11" si="2">IF(F5&lt;&gt;"",IF(F5=1,9*2,(9-F5)*2),"")</f>
        <v>14</v>
      </c>
      <c r="H5" s="12"/>
      <c r="I5" s="12"/>
      <c r="J5" s="12"/>
      <c r="K5" s="75" t="s">
        <v>19</v>
      </c>
      <c r="L5" s="12" t="str">
        <f>Iskolák!B5</f>
        <v>Eötvös József Gyakorló Általános Iskola és Gimnázium</v>
      </c>
      <c r="M5" s="12">
        <f>SUMIF(B$4:B$11, Iskolák!B5, G$4:G$11)</f>
        <v>6</v>
      </c>
      <c r="N5" s="12">
        <f t="shared" si="0"/>
        <v>6</v>
      </c>
    </row>
    <row r="6" spans="1:14" x14ac:dyDescent="0.25">
      <c r="A6" s="12"/>
      <c r="B6" s="12" t="str">
        <f>Iskolák!B5</f>
        <v>Eötvös József Gyakorló Általános Iskola és Gimnázium</v>
      </c>
      <c r="C6" s="20" t="s">
        <v>361</v>
      </c>
      <c r="D6" s="12"/>
      <c r="E6" s="25">
        <v>3.4166666666666668E-3</v>
      </c>
      <c r="F6" s="12">
        <f t="shared" si="1"/>
        <v>6</v>
      </c>
      <c r="G6" s="12">
        <f t="shared" si="2"/>
        <v>6</v>
      </c>
      <c r="H6" s="12"/>
      <c r="I6" s="12"/>
      <c r="J6" s="12"/>
      <c r="K6" s="75" t="s">
        <v>20</v>
      </c>
      <c r="L6" s="12" t="str">
        <f>Iskolák!B6</f>
        <v>Báthory István Gimnázium és Szakközépiskola, Nyírbátor</v>
      </c>
      <c r="M6" s="12">
        <f>SUMIF(B$4:B$11, Iskolák!B6, G$4:G$11)</f>
        <v>8</v>
      </c>
      <c r="N6" s="12">
        <f t="shared" si="0"/>
        <v>5</v>
      </c>
    </row>
    <row r="7" spans="1:14" x14ac:dyDescent="0.25">
      <c r="A7" s="12"/>
      <c r="B7" s="12" t="str">
        <f>Iskolák!B6</f>
        <v>Báthory István Gimnázium és Szakközépiskola, Nyírbátor</v>
      </c>
      <c r="C7" s="20" t="s">
        <v>331</v>
      </c>
      <c r="D7" s="12"/>
      <c r="E7" s="25">
        <v>3.4097222222222224E-3</v>
      </c>
      <c r="F7" s="12">
        <f t="shared" si="1"/>
        <v>5</v>
      </c>
      <c r="G7" s="12">
        <f t="shared" si="2"/>
        <v>8</v>
      </c>
      <c r="H7" s="12"/>
      <c r="I7" s="12"/>
      <c r="J7" s="12"/>
      <c r="K7" s="75" t="s">
        <v>21</v>
      </c>
      <c r="L7" s="12" t="str">
        <f>Iskolák!B7</f>
        <v>Arany János Gimnázium és Általános Iskola</v>
      </c>
      <c r="M7" s="12">
        <f>SUMIF(B$4:B$11, Iskolák!B7, G$4:G$11)</f>
        <v>18</v>
      </c>
      <c r="N7" s="12">
        <f t="shared" si="0"/>
        <v>1</v>
      </c>
    </row>
    <row r="8" spans="1:14" x14ac:dyDescent="0.25">
      <c r="A8" s="12"/>
      <c r="B8" s="12" t="str">
        <f>Iskolák!B7</f>
        <v>Arany János Gimnázium és Általános Iskola</v>
      </c>
      <c r="C8" s="20" t="s">
        <v>360</v>
      </c>
      <c r="D8" s="12"/>
      <c r="E8" s="25">
        <v>3.0266203703703705E-3</v>
      </c>
      <c r="F8" s="12">
        <f t="shared" si="1"/>
        <v>1</v>
      </c>
      <c r="G8" s="12">
        <f t="shared" si="2"/>
        <v>18</v>
      </c>
      <c r="H8" s="12"/>
      <c r="I8" s="12"/>
      <c r="J8" s="12"/>
      <c r="K8" s="75" t="s">
        <v>22</v>
      </c>
      <c r="L8" s="12" t="str">
        <f>Iskolák!B8</f>
        <v>Nyíregyházi Evangélikus Kossuth Lajos Gimnázium</v>
      </c>
      <c r="M8" s="12">
        <f>SUMIF(B$4:B$11, Iskolák!B8, G$4:G$11)</f>
        <v>2</v>
      </c>
      <c r="N8" s="12">
        <f t="shared" si="0"/>
        <v>8</v>
      </c>
    </row>
    <row r="9" spans="1:14" x14ac:dyDescent="0.25">
      <c r="A9" s="12"/>
      <c r="B9" s="12" t="str">
        <f>Iskolák!B8</f>
        <v>Nyíregyházi Evangélikus Kossuth Lajos Gimnázium</v>
      </c>
      <c r="C9" s="20" t="s">
        <v>363</v>
      </c>
      <c r="D9" s="12"/>
      <c r="E9" s="25">
        <v>3.4432870370370368E-3</v>
      </c>
      <c r="F9" s="12">
        <f t="shared" si="1"/>
        <v>8</v>
      </c>
      <c r="G9" s="12">
        <f t="shared" si="2"/>
        <v>2</v>
      </c>
      <c r="H9" s="12"/>
      <c r="I9" s="12"/>
      <c r="J9" s="12"/>
      <c r="K9" s="75" t="s">
        <v>23</v>
      </c>
      <c r="L9" s="12" t="str">
        <f>Iskolák!B9</f>
        <v>Kőrösi Csoma Sándor Gimnázium és Szakközépiskola, Hajdúnánás</v>
      </c>
      <c r="M9" s="12">
        <f>SUMIF(B$4:B$11, Iskolák!B9, G$4:G$11)</f>
        <v>10</v>
      </c>
      <c r="N9" s="12">
        <f t="shared" si="0"/>
        <v>4</v>
      </c>
    </row>
    <row r="10" spans="1:14" x14ac:dyDescent="0.25">
      <c r="A10" s="12"/>
      <c r="B10" s="12" t="str">
        <f>Iskolák!B9</f>
        <v>Kőrösi Csoma Sándor Gimnázium és Szakközépiskola, Hajdúnánás</v>
      </c>
      <c r="C10" s="20" t="s">
        <v>299</v>
      </c>
      <c r="D10" s="12"/>
      <c r="E10" s="25">
        <v>3.3645833333333336E-3</v>
      </c>
      <c r="F10" s="12">
        <f t="shared" si="1"/>
        <v>4</v>
      </c>
      <c r="G10" s="12">
        <f t="shared" si="2"/>
        <v>10</v>
      </c>
      <c r="H10" s="12"/>
      <c r="I10" s="12"/>
      <c r="J10" s="12"/>
      <c r="K10" s="75" t="s">
        <v>24</v>
      </c>
      <c r="L10" s="12" t="str">
        <f>Iskolák!B10</f>
        <v>Kossuth Lajos Gimnázium és Szakközépiskola, Tiszafüred</v>
      </c>
      <c r="M10" s="12">
        <f>SUMIF(B$4:B$11, Iskolák!B10, G$4:G$11)</f>
        <v>4</v>
      </c>
      <c r="N10" s="12">
        <f t="shared" si="0"/>
        <v>7</v>
      </c>
    </row>
    <row r="11" spans="1:14" x14ac:dyDescent="0.25">
      <c r="A11" s="12"/>
      <c r="B11" s="12" t="str">
        <f>Iskolák!B10</f>
        <v>Kossuth Lajos Gimnázium és Szakközépiskola, Tiszafüred</v>
      </c>
      <c r="C11" s="20" t="s">
        <v>362</v>
      </c>
      <c r="D11" s="12"/>
      <c r="E11" s="25">
        <v>3.4247685185185184E-3</v>
      </c>
      <c r="F11" s="12">
        <f t="shared" si="1"/>
        <v>7</v>
      </c>
      <c r="G11" s="12">
        <f t="shared" si="2"/>
        <v>4</v>
      </c>
      <c r="H11" s="12"/>
      <c r="I11" s="12"/>
      <c r="J11" s="12"/>
      <c r="K11" s="75"/>
      <c r="L11" s="12"/>
      <c r="M11" s="12"/>
      <c r="N11" s="12"/>
    </row>
    <row r="12" spans="1:14" x14ac:dyDescent="0.25">
      <c r="A12" s="12"/>
      <c r="B12" s="12"/>
      <c r="C12" s="12"/>
      <c r="D12" s="12"/>
      <c r="E12" s="12"/>
      <c r="F12" s="12" t="str">
        <f t="shared" ref="F12" si="3">IF(E12&lt;&gt;"",_xlfn.RANK.EQ(E12,E$4:E$11,1),"")</f>
        <v/>
      </c>
      <c r="G12" s="12" t="str">
        <f t="shared" ref="G12" si="4">IF(F12&lt;&gt;"",IF(F12=1,9,9-F12),"")</f>
        <v/>
      </c>
      <c r="H12" s="12"/>
      <c r="I12" s="12"/>
      <c r="J12" s="12"/>
      <c r="K12" s="75"/>
      <c r="L12" s="12"/>
      <c r="M12" s="12"/>
      <c r="N12" s="12"/>
    </row>
  </sheetData>
  <mergeCells count="1">
    <mergeCell ref="A1:G1"/>
  </mergeCells>
  <conditionalFormatting sqref="M3:M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{33BA3114-D37E-4D5B-B1AC-273A6F3F2A9F}</x14:id>
        </ext>
      </extLst>
    </cfRule>
  </conditionalFormatting>
  <conditionalFormatting sqref="G4:G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{79CD2638-E1F4-460A-B97B-26D9CA494212}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BA3114-D37E-4D5B-B1AC-273A6F3F2A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M3:M10</xm:sqref>
        </x14:conditionalFormatting>
        <x14:conditionalFormatting xmlns:xm="http://schemas.microsoft.com/office/excel/2006/main">
          <x14:cfRule type="dataBar" id="{79CD2638-E1F4-460A-B97B-26D9CA494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8</vt:i4>
      </vt:variant>
    </vt:vector>
  </HeadingPairs>
  <TitlesOfParts>
    <vt:vector size="33" baseType="lpstr">
      <vt:lpstr>60 m</vt:lpstr>
      <vt:lpstr>100 m</vt:lpstr>
      <vt:lpstr>400 m</vt:lpstr>
      <vt:lpstr>800 m</vt:lpstr>
      <vt:lpstr>súlylökés</vt:lpstr>
      <vt:lpstr>Távolugrás</vt:lpstr>
      <vt:lpstr>Kislabda</vt:lpstr>
      <vt:lpstr>4x200 váltó</vt:lpstr>
      <vt:lpstr>4x400 váltó</vt:lpstr>
      <vt:lpstr>Atlétika összesítő</vt:lpstr>
      <vt:lpstr>Úszás 50m gyors</vt:lpstr>
      <vt:lpstr>Úszás 50m mell</vt:lpstr>
      <vt:lpstr>Úszás 50m hát</vt:lpstr>
      <vt:lpstr>4x50m úszás fiú I.</vt:lpstr>
      <vt:lpstr>4x50m úszás lány I.</vt:lpstr>
      <vt:lpstr>4x50m úszás fiú II.</vt:lpstr>
      <vt:lpstr>4x50m úszás lány II.</vt:lpstr>
      <vt:lpstr>Úszás összesítő</vt:lpstr>
      <vt:lpstr>Labdarúgás</vt:lpstr>
      <vt:lpstr>Sakk</vt:lpstr>
      <vt:lpstr>Röplabda I.</vt:lpstr>
      <vt:lpstr>Röplabda II.</vt:lpstr>
      <vt:lpstr>Csapatjáték összesítő</vt:lpstr>
      <vt:lpstr>Iskola összesítő</vt:lpstr>
      <vt:lpstr>Iskolák</vt:lpstr>
      <vt:lpstr>Távolugrás!Nyomtatási_cím</vt:lpstr>
      <vt:lpstr>'4x400 váltó'!Nyomtatási_terület</vt:lpstr>
      <vt:lpstr>'4x50m úszás fiú I.'!Nyomtatási_terület</vt:lpstr>
      <vt:lpstr>'4x50m úszás fiú II.'!Nyomtatási_terület</vt:lpstr>
      <vt:lpstr>'4x50m úszás lány I.'!Nyomtatási_terület</vt:lpstr>
      <vt:lpstr>'4x50m úszás lány II.'!Nyomtatási_terület</vt:lpstr>
      <vt:lpstr>'Atlétika összesítő'!Nyomtatási_terület</vt:lpstr>
      <vt:lpstr>Távolugrás!Nyomtatási_terület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</dc:creator>
  <cp:lastModifiedBy>Windows-felhasználó</cp:lastModifiedBy>
  <cp:lastPrinted>2015-09-29T13:28:23Z</cp:lastPrinted>
  <dcterms:created xsi:type="dcterms:W3CDTF">2013-09-27T14:05:38Z</dcterms:created>
  <dcterms:modified xsi:type="dcterms:W3CDTF">2015-10-06T09:54:55Z</dcterms:modified>
</cp:coreProperties>
</file>